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1760" tabRatio="871" activeTab="4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1" r:id="rId10"/>
    <sheet name="Formato 7 b)" sheetId="12" r:id="rId11"/>
    <sheet name="Formato 7 c)" sheetId="1" r:id="rId12"/>
    <sheet name="Formato 7 d)" sheetId="13" r:id="rId13"/>
    <sheet name="Formato 8" sheetId="14" r:id="rId14"/>
    <sheet name="Hoja1" sheetId="15" r:id="rId15"/>
  </sheets>
  <definedNames>
    <definedName name="ANIO">#REF!</definedName>
    <definedName name="ANIO_INFORME">#REF!</definedName>
    <definedName name="ANIO1P">#REF!</definedName>
    <definedName name="ANIO1R">#REF!</definedName>
    <definedName name="ANIO2P">#REF!</definedName>
    <definedName name="ANIO2R">#REF!</definedName>
    <definedName name="ANIO3P">#REF!</definedName>
    <definedName name="ANIO3R">#REF!</definedName>
    <definedName name="ANIO4P">#REF!</definedName>
    <definedName name="ANIO4R">#REF!</definedName>
    <definedName name="ANIO5P">#REF!</definedName>
    <definedName name="ANIO5R">#REF!</definedName>
    <definedName name="ANIO6P">#REF!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ENTE_PUBLICO">#REF!</definedName>
    <definedName name="ENTE_PUBLICO_A">#REF!</definedName>
    <definedName name="ENTIDAD">#REF!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ONTO1">#REF!</definedName>
    <definedName name="MONTO2">#REF!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</definedNames>
  <calcPr calcId="125725"/>
</workbook>
</file>

<file path=xl/calcChain.xml><?xml version="1.0" encoding="utf-8"?>
<calcChain xmlns="http://schemas.openxmlformats.org/spreadsheetml/2006/main">
  <c r="E36" i="1"/>
  <c r="E21"/>
  <c r="F31"/>
  <c r="F21"/>
  <c r="G36"/>
  <c r="G21"/>
  <c r="G31"/>
  <c r="A2" i="14" l="1"/>
  <c r="G18" i="13"/>
  <c r="F18"/>
  <c r="E18"/>
  <c r="D18"/>
  <c r="C18"/>
  <c r="B18"/>
  <c r="G7"/>
  <c r="G29" s="1"/>
  <c r="F7"/>
  <c r="F29" s="1"/>
  <c r="E7"/>
  <c r="E29" s="1"/>
  <c r="D7"/>
  <c r="D29" s="1"/>
  <c r="C7"/>
  <c r="C29" s="1"/>
  <c r="B7"/>
  <c r="B29" s="1"/>
  <c r="G5"/>
  <c r="F5"/>
  <c r="E5"/>
  <c r="D5"/>
  <c r="C5"/>
  <c r="B5"/>
  <c r="A2"/>
  <c r="G19" i="12"/>
  <c r="F19"/>
  <c r="E19"/>
  <c r="D19"/>
  <c r="C19"/>
  <c r="B19"/>
  <c r="G8"/>
  <c r="G30" s="1"/>
  <c r="F8"/>
  <c r="F30" s="1"/>
  <c r="E8"/>
  <c r="E30" s="1"/>
  <c r="D8"/>
  <c r="D30" s="1"/>
  <c r="C8"/>
  <c r="C30" s="1"/>
  <c r="B8"/>
  <c r="B30" s="1"/>
  <c r="G6"/>
  <c r="F6"/>
  <c r="E6"/>
  <c r="D6"/>
  <c r="C6"/>
  <c r="B6"/>
  <c r="A2"/>
  <c r="G37" i="11"/>
  <c r="F37"/>
  <c r="E37"/>
  <c r="D37"/>
  <c r="C37"/>
  <c r="B37"/>
  <c r="G29"/>
  <c r="G32" s="1"/>
  <c r="F29"/>
  <c r="F32" s="1"/>
  <c r="E29"/>
  <c r="E32" s="1"/>
  <c r="D29"/>
  <c r="C29"/>
  <c r="B29"/>
  <c r="G22"/>
  <c r="F22"/>
  <c r="E22"/>
  <c r="D22"/>
  <c r="C22"/>
  <c r="B22"/>
  <c r="G8"/>
  <c r="F8"/>
  <c r="E8"/>
  <c r="D8"/>
  <c r="C8"/>
  <c r="B8"/>
  <c r="G6"/>
  <c r="F6"/>
  <c r="E6"/>
  <c r="D6"/>
  <c r="C6"/>
  <c r="B6"/>
  <c r="A2"/>
  <c r="D31" i="10"/>
  <c r="G31" s="1"/>
  <c r="D30"/>
  <c r="G30" s="1"/>
  <c r="G29"/>
  <c r="D29"/>
  <c r="F28"/>
  <c r="E28"/>
  <c r="D28"/>
  <c r="G28" s="1"/>
  <c r="C28"/>
  <c r="B28"/>
  <c r="D27"/>
  <c r="G27" s="1"/>
  <c r="G26"/>
  <c r="D26"/>
  <c r="G25"/>
  <c r="D25"/>
  <c r="D24" s="1"/>
  <c r="F24"/>
  <c r="E24"/>
  <c r="C24"/>
  <c r="B24"/>
  <c r="D23"/>
  <c r="G23" s="1"/>
  <c r="G22"/>
  <c r="D22"/>
  <c r="F21"/>
  <c r="E21"/>
  <c r="E33" s="1"/>
  <c r="C21"/>
  <c r="B21"/>
  <c r="B33" s="1"/>
  <c r="D19"/>
  <c r="G19" s="1"/>
  <c r="D18"/>
  <c r="G18" s="1"/>
  <c r="G17"/>
  <c r="D17"/>
  <c r="F16"/>
  <c r="E16"/>
  <c r="D16"/>
  <c r="G16" s="1"/>
  <c r="C16"/>
  <c r="B16"/>
  <c r="D15"/>
  <c r="G15" s="1"/>
  <c r="D14"/>
  <c r="G14" s="1"/>
  <c r="G12" s="1"/>
  <c r="G13"/>
  <c r="D13"/>
  <c r="F12"/>
  <c r="F9" s="1"/>
  <c r="E12"/>
  <c r="D12"/>
  <c r="C12"/>
  <c r="C9" s="1"/>
  <c r="B12"/>
  <c r="D11"/>
  <c r="G11" s="1"/>
  <c r="D10"/>
  <c r="G10" s="1"/>
  <c r="E9"/>
  <c r="D9"/>
  <c r="B9"/>
  <c r="A5"/>
  <c r="A2"/>
  <c r="D75" i="9"/>
  <c r="G75" s="1"/>
  <c r="D74"/>
  <c r="G74" s="1"/>
  <c r="D73"/>
  <c r="G73" s="1"/>
  <c r="G72"/>
  <c r="D72"/>
  <c r="F71"/>
  <c r="E71"/>
  <c r="D71"/>
  <c r="C71"/>
  <c r="B71"/>
  <c r="G70"/>
  <c r="D70"/>
  <c r="D69"/>
  <c r="G69" s="1"/>
  <c r="G68"/>
  <c r="D68"/>
  <c r="G67"/>
  <c r="D67"/>
  <c r="D66"/>
  <c r="G66" s="1"/>
  <c r="G65"/>
  <c r="D65"/>
  <c r="G64"/>
  <c r="D64"/>
  <c r="D63"/>
  <c r="G63" s="1"/>
  <c r="G61" s="1"/>
  <c r="G62"/>
  <c r="D62"/>
  <c r="F61"/>
  <c r="E61"/>
  <c r="D61"/>
  <c r="C61"/>
  <c r="B61"/>
  <c r="G60"/>
  <c r="D60"/>
  <c r="D59"/>
  <c r="G59" s="1"/>
  <c r="G58"/>
  <c r="D58"/>
  <c r="G57"/>
  <c r="D57"/>
  <c r="D56"/>
  <c r="G56" s="1"/>
  <c r="G55"/>
  <c r="D55"/>
  <c r="G54"/>
  <c r="G53" s="1"/>
  <c r="D54"/>
  <c r="D53" s="1"/>
  <c r="D43" s="1"/>
  <c r="F53"/>
  <c r="E53"/>
  <c r="C53"/>
  <c r="B53"/>
  <c r="D52"/>
  <c r="G52" s="1"/>
  <c r="G51"/>
  <c r="D51"/>
  <c r="G50"/>
  <c r="D50"/>
  <c r="D49"/>
  <c r="G49" s="1"/>
  <c r="G48"/>
  <c r="D48"/>
  <c r="G47"/>
  <c r="D47"/>
  <c r="D46"/>
  <c r="G46" s="1"/>
  <c r="G45"/>
  <c r="D45"/>
  <c r="F44"/>
  <c r="E44"/>
  <c r="D44"/>
  <c r="C44"/>
  <c r="B44"/>
  <c r="F43"/>
  <c r="F77" s="1"/>
  <c r="E43"/>
  <c r="E77" s="1"/>
  <c r="C43"/>
  <c r="C77" s="1"/>
  <c r="B43"/>
  <c r="B77" s="1"/>
  <c r="G41"/>
  <c r="D41"/>
  <c r="D40"/>
  <c r="G40" s="1"/>
  <c r="G39"/>
  <c r="D39"/>
  <c r="G38"/>
  <c r="D38"/>
  <c r="D37" s="1"/>
  <c r="F37"/>
  <c r="E37"/>
  <c r="C37"/>
  <c r="B37"/>
  <c r="D36"/>
  <c r="G36" s="1"/>
  <c r="G35"/>
  <c r="D35"/>
  <c r="G34"/>
  <c r="D34"/>
  <c r="D33"/>
  <c r="G33" s="1"/>
  <c r="G32"/>
  <c r="D32"/>
  <c r="G31"/>
  <c r="D31"/>
  <c r="D30"/>
  <c r="G30" s="1"/>
  <c r="G29"/>
  <c r="D29"/>
  <c r="G28"/>
  <c r="D28"/>
  <c r="D27" s="1"/>
  <c r="F27"/>
  <c r="E27"/>
  <c r="C27"/>
  <c r="B27"/>
  <c r="D26"/>
  <c r="G26" s="1"/>
  <c r="G25"/>
  <c r="D25"/>
  <c r="G24"/>
  <c r="D24"/>
  <c r="D23"/>
  <c r="G23" s="1"/>
  <c r="G22"/>
  <c r="D22"/>
  <c r="G21"/>
  <c r="D21"/>
  <c r="D20"/>
  <c r="D19" s="1"/>
  <c r="F19"/>
  <c r="E19"/>
  <c r="C19"/>
  <c r="B19"/>
  <c r="G18"/>
  <c r="D18"/>
  <c r="G17"/>
  <c r="D17"/>
  <c r="D16"/>
  <c r="G16" s="1"/>
  <c r="G15"/>
  <c r="D15"/>
  <c r="G14"/>
  <c r="D14"/>
  <c r="D13"/>
  <c r="G13" s="1"/>
  <c r="G12"/>
  <c r="D12"/>
  <c r="G11"/>
  <c r="G10" s="1"/>
  <c r="D11"/>
  <c r="D10" s="1"/>
  <c r="D9" s="1"/>
  <c r="F10"/>
  <c r="E10"/>
  <c r="C10"/>
  <c r="B10"/>
  <c r="F9"/>
  <c r="E9"/>
  <c r="C9"/>
  <c r="B9"/>
  <c r="A5"/>
  <c r="A2"/>
  <c r="D27" i="8"/>
  <c r="G27" s="1"/>
  <c r="D26"/>
  <c r="G26" s="1"/>
  <c r="D25"/>
  <c r="G25" s="1"/>
  <c r="G24"/>
  <c r="D24"/>
  <c r="D23"/>
  <c r="G23" s="1"/>
  <c r="D22"/>
  <c r="G22" s="1"/>
  <c r="G21"/>
  <c r="D21"/>
  <c r="D20"/>
  <c r="G20" s="1"/>
  <c r="F19"/>
  <c r="E19"/>
  <c r="D19"/>
  <c r="C19"/>
  <c r="B19"/>
  <c r="D17"/>
  <c r="G17" s="1"/>
  <c r="G16"/>
  <c r="D16"/>
  <c r="D15"/>
  <c r="G15" s="1"/>
  <c r="D14"/>
  <c r="G14" s="1"/>
  <c r="G13"/>
  <c r="D13"/>
  <c r="D12"/>
  <c r="G12" s="1"/>
  <c r="D11"/>
  <c r="G11" s="1"/>
  <c r="G9" s="1"/>
  <c r="G10"/>
  <c r="D10"/>
  <c r="F9"/>
  <c r="F29" s="1"/>
  <c r="E9"/>
  <c r="E29" s="1"/>
  <c r="D9"/>
  <c r="D29" s="1"/>
  <c r="C9"/>
  <c r="C29" s="1"/>
  <c r="B9"/>
  <c r="B29" s="1"/>
  <c r="A5"/>
  <c r="A2"/>
  <c r="D157" i="7"/>
  <c r="G157" s="1"/>
  <c r="D156"/>
  <c r="G156" s="1"/>
  <c r="D155"/>
  <c r="G155" s="1"/>
  <c r="D154"/>
  <c r="G154" s="1"/>
  <c r="G153"/>
  <c r="D153"/>
  <c r="D152"/>
  <c r="G152" s="1"/>
  <c r="D151"/>
  <c r="G151" s="1"/>
  <c r="F150"/>
  <c r="E150"/>
  <c r="D150"/>
  <c r="G150" s="1"/>
  <c r="C150"/>
  <c r="B150"/>
  <c r="G149"/>
  <c r="D149"/>
  <c r="D148"/>
  <c r="G148" s="1"/>
  <c r="D147"/>
  <c r="G147" s="1"/>
  <c r="G146" s="1"/>
  <c r="F146"/>
  <c r="E146"/>
  <c r="D146"/>
  <c r="C146"/>
  <c r="B146"/>
  <c r="G145"/>
  <c r="D145"/>
  <c r="D144"/>
  <c r="G144" s="1"/>
  <c r="D143"/>
  <c r="G143" s="1"/>
  <c r="G142"/>
  <c r="D142"/>
  <c r="D141"/>
  <c r="G141" s="1"/>
  <c r="D140"/>
  <c r="G140" s="1"/>
  <c r="G139"/>
  <c r="D139"/>
  <c r="D138"/>
  <c r="D137" s="1"/>
  <c r="F137"/>
  <c r="E137"/>
  <c r="C137"/>
  <c r="B137"/>
  <c r="D136"/>
  <c r="G136" s="1"/>
  <c r="G135"/>
  <c r="D135"/>
  <c r="D134"/>
  <c r="D133" s="1"/>
  <c r="F133"/>
  <c r="E133"/>
  <c r="C133"/>
  <c r="B133"/>
  <c r="D132"/>
  <c r="G132" s="1"/>
  <c r="G131"/>
  <c r="D131"/>
  <c r="D130"/>
  <c r="G130" s="1"/>
  <c r="D129"/>
  <c r="G129" s="1"/>
  <c r="G127"/>
  <c r="D127"/>
  <c r="D126"/>
  <c r="G126" s="1"/>
  <c r="D125"/>
  <c r="G125" s="1"/>
  <c r="G124"/>
  <c r="D124"/>
  <c r="F123"/>
  <c r="E123"/>
  <c r="C123"/>
  <c r="B123"/>
  <c r="D122"/>
  <c r="G122" s="1"/>
  <c r="D121"/>
  <c r="G121" s="1"/>
  <c r="G120"/>
  <c r="D120"/>
  <c r="D119"/>
  <c r="G119" s="1"/>
  <c r="D118"/>
  <c r="G118" s="1"/>
  <c r="G117"/>
  <c r="D117"/>
  <c r="D116"/>
  <c r="G116" s="1"/>
  <c r="D115"/>
  <c r="G115" s="1"/>
  <c r="G114"/>
  <c r="G113" s="1"/>
  <c r="D114"/>
  <c r="F113"/>
  <c r="E113"/>
  <c r="C113"/>
  <c r="B113"/>
  <c r="D112"/>
  <c r="G112" s="1"/>
  <c r="D111"/>
  <c r="G111" s="1"/>
  <c r="G110"/>
  <c r="D110"/>
  <c r="D109"/>
  <c r="G109" s="1"/>
  <c r="D108"/>
  <c r="G108" s="1"/>
  <c r="G107"/>
  <c r="D107"/>
  <c r="D106"/>
  <c r="G106" s="1"/>
  <c r="D105"/>
  <c r="G105" s="1"/>
  <c r="G104"/>
  <c r="D104"/>
  <c r="F103"/>
  <c r="E103"/>
  <c r="C103"/>
  <c r="B103"/>
  <c r="D102"/>
  <c r="G102" s="1"/>
  <c r="D101"/>
  <c r="G101" s="1"/>
  <c r="G100"/>
  <c r="D100"/>
  <c r="D99"/>
  <c r="G99" s="1"/>
  <c r="D98"/>
  <c r="G98" s="1"/>
  <c r="G97"/>
  <c r="D97"/>
  <c r="D96"/>
  <c r="G96" s="1"/>
  <c r="D95"/>
  <c r="G95" s="1"/>
  <c r="G94"/>
  <c r="D94"/>
  <c r="F93"/>
  <c r="F84" s="1"/>
  <c r="E93"/>
  <c r="C93"/>
  <c r="C84" s="1"/>
  <c r="B93"/>
  <c r="D92"/>
  <c r="G92" s="1"/>
  <c r="D91"/>
  <c r="G91" s="1"/>
  <c r="G90"/>
  <c r="D90"/>
  <c r="D89"/>
  <c r="G89" s="1"/>
  <c r="D88"/>
  <c r="G88" s="1"/>
  <c r="G87"/>
  <c r="D87"/>
  <c r="D86"/>
  <c r="D85" s="1"/>
  <c r="F85"/>
  <c r="E85"/>
  <c r="C85"/>
  <c r="B85"/>
  <c r="E84"/>
  <c r="B84"/>
  <c r="D82"/>
  <c r="G82" s="1"/>
  <c r="G81"/>
  <c r="D81"/>
  <c r="D80"/>
  <c r="G80" s="1"/>
  <c r="D79"/>
  <c r="G79" s="1"/>
  <c r="G78"/>
  <c r="D78"/>
  <c r="D77"/>
  <c r="G77" s="1"/>
  <c r="D76"/>
  <c r="G76" s="1"/>
  <c r="F75"/>
  <c r="E75"/>
  <c r="D75"/>
  <c r="G75" s="1"/>
  <c r="C75"/>
  <c r="B75"/>
  <c r="G74"/>
  <c r="D74"/>
  <c r="D73"/>
  <c r="G73" s="1"/>
  <c r="D72"/>
  <c r="G72" s="1"/>
  <c r="G71" s="1"/>
  <c r="F71"/>
  <c r="E71"/>
  <c r="D71"/>
  <c r="C71"/>
  <c r="B71"/>
  <c r="G70"/>
  <c r="D70"/>
  <c r="D69"/>
  <c r="G69" s="1"/>
  <c r="D68"/>
  <c r="G68" s="1"/>
  <c r="G67"/>
  <c r="D67"/>
  <c r="D66"/>
  <c r="G66" s="1"/>
  <c r="D65"/>
  <c r="G65" s="1"/>
  <c r="G64"/>
  <c r="D64"/>
  <c r="D63"/>
  <c r="D62" s="1"/>
  <c r="F62"/>
  <c r="E62"/>
  <c r="C62"/>
  <c r="B62"/>
  <c r="D61"/>
  <c r="G61" s="1"/>
  <c r="G60"/>
  <c r="D60"/>
  <c r="D59"/>
  <c r="D58" s="1"/>
  <c r="F58"/>
  <c r="E58"/>
  <c r="C58"/>
  <c r="B58"/>
  <c r="D57"/>
  <c r="G57" s="1"/>
  <c r="G56"/>
  <c r="D56"/>
  <c r="D55"/>
  <c r="G55" s="1"/>
  <c r="D54"/>
  <c r="G54" s="1"/>
  <c r="G53"/>
  <c r="D53"/>
  <c r="D52"/>
  <c r="G52" s="1"/>
  <c r="D51"/>
  <c r="G51" s="1"/>
  <c r="G50"/>
  <c r="D50"/>
  <c r="D49"/>
  <c r="D48" s="1"/>
  <c r="F48"/>
  <c r="E48"/>
  <c r="C48"/>
  <c r="B48"/>
  <c r="D47"/>
  <c r="G47" s="1"/>
  <c r="G46"/>
  <c r="D46"/>
  <c r="D45"/>
  <c r="G45" s="1"/>
  <c r="D44"/>
  <c r="G44" s="1"/>
  <c r="G43"/>
  <c r="D43"/>
  <c r="D42"/>
  <c r="G42" s="1"/>
  <c r="D41"/>
  <c r="G41" s="1"/>
  <c r="G40"/>
  <c r="D40"/>
  <c r="D39"/>
  <c r="D38" s="1"/>
  <c r="F38"/>
  <c r="E38"/>
  <c r="C38"/>
  <c r="B38"/>
  <c r="D37"/>
  <c r="G37" s="1"/>
  <c r="G36"/>
  <c r="D36"/>
  <c r="D35"/>
  <c r="G35" s="1"/>
  <c r="D34"/>
  <c r="G34" s="1"/>
  <c r="G33"/>
  <c r="D33"/>
  <c r="D32"/>
  <c r="G32" s="1"/>
  <c r="D31"/>
  <c r="G31" s="1"/>
  <c r="G30"/>
  <c r="D30"/>
  <c r="D29"/>
  <c r="D28" s="1"/>
  <c r="F28"/>
  <c r="E28"/>
  <c r="C28"/>
  <c r="B28"/>
  <c r="D27"/>
  <c r="G27" s="1"/>
  <c r="G26"/>
  <c r="D26"/>
  <c r="D25"/>
  <c r="G25" s="1"/>
  <c r="D24"/>
  <c r="G24" s="1"/>
  <c r="G23"/>
  <c r="D23"/>
  <c r="D22"/>
  <c r="G22" s="1"/>
  <c r="D21"/>
  <c r="G21" s="1"/>
  <c r="G20"/>
  <c r="D20"/>
  <c r="D19"/>
  <c r="D18" s="1"/>
  <c r="F18"/>
  <c r="F9" s="1"/>
  <c r="F159" s="1"/>
  <c r="E18"/>
  <c r="E9" s="1"/>
  <c r="E159" s="1"/>
  <c r="C18"/>
  <c r="C9" s="1"/>
  <c r="C159" s="1"/>
  <c r="B18"/>
  <c r="B9" s="1"/>
  <c r="B159" s="1"/>
  <c r="D17"/>
  <c r="G17" s="1"/>
  <c r="G16"/>
  <c r="D16"/>
  <c r="D15"/>
  <c r="G15" s="1"/>
  <c r="D14"/>
  <c r="G14" s="1"/>
  <c r="G13"/>
  <c r="D13"/>
  <c r="D12"/>
  <c r="G12" s="1"/>
  <c r="D11"/>
  <c r="G11" s="1"/>
  <c r="F10"/>
  <c r="E10"/>
  <c r="D10"/>
  <c r="C10"/>
  <c r="B10"/>
  <c r="A5"/>
  <c r="A2"/>
  <c r="F75" i="6"/>
  <c r="E75"/>
  <c r="D75"/>
  <c r="C75"/>
  <c r="B75"/>
  <c r="G74"/>
  <c r="G73"/>
  <c r="G75" s="1"/>
  <c r="G68"/>
  <c r="G67" s="1"/>
  <c r="D68"/>
  <c r="F67"/>
  <c r="E67"/>
  <c r="D67"/>
  <c r="C67"/>
  <c r="B67"/>
  <c r="G63"/>
  <c r="D63"/>
  <c r="G62"/>
  <c r="D62"/>
  <c r="G61"/>
  <c r="D61"/>
  <c r="G60"/>
  <c r="G59" s="1"/>
  <c r="D60"/>
  <c r="D59" s="1"/>
  <c r="F59"/>
  <c r="E59"/>
  <c r="C59"/>
  <c r="B59"/>
  <c r="G58"/>
  <c r="D58"/>
  <c r="G57"/>
  <c r="D57"/>
  <c r="G56"/>
  <c r="D56"/>
  <c r="G55"/>
  <c r="D55"/>
  <c r="G54"/>
  <c r="F54"/>
  <c r="E54"/>
  <c r="D54"/>
  <c r="C54"/>
  <c r="B54"/>
  <c r="G53"/>
  <c r="D53"/>
  <c r="G52"/>
  <c r="D52"/>
  <c r="G51"/>
  <c r="D51"/>
  <c r="G50"/>
  <c r="D50"/>
  <c r="G49"/>
  <c r="D49"/>
  <c r="G48"/>
  <c r="D48"/>
  <c r="G47"/>
  <c r="D47"/>
  <c r="G46"/>
  <c r="D46"/>
  <c r="D45" s="1"/>
  <c r="D65" s="1"/>
  <c r="F45"/>
  <c r="G45" s="1"/>
  <c r="G65" s="1"/>
  <c r="E45"/>
  <c r="E65" s="1"/>
  <c r="C45"/>
  <c r="C65" s="1"/>
  <c r="B45"/>
  <c r="B65" s="1"/>
  <c r="G39"/>
  <c r="D39"/>
  <c r="G38"/>
  <c r="D38"/>
  <c r="G37"/>
  <c r="F37"/>
  <c r="E37"/>
  <c r="D37"/>
  <c r="C37"/>
  <c r="B37"/>
  <c r="G36"/>
  <c r="D36"/>
  <c r="F35"/>
  <c r="G35" s="1"/>
  <c r="E35"/>
  <c r="C35"/>
  <c r="D35" s="1"/>
  <c r="B35"/>
  <c r="G34"/>
  <c r="D34"/>
  <c r="G33"/>
  <c r="D33"/>
  <c r="G32"/>
  <c r="D32"/>
  <c r="G31"/>
  <c r="D31"/>
  <c r="D28" s="1"/>
  <c r="G30"/>
  <c r="D30"/>
  <c r="G29"/>
  <c r="D29"/>
  <c r="F28"/>
  <c r="G28" s="1"/>
  <c r="E28"/>
  <c r="C28"/>
  <c r="B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F16"/>
  <c r="F41" s="1"/>
  <c r="E16"/>
  <c r="D16"/>
  <c r="C16"/>
  <c r="C41" s="1"/>
  <c r="C70" s="1"/>
  <c r="B16"/>
  <c r="B41" s="1"/>
  <c r="B70" s="1"/>
  <c r="G15"/>
  <c r="D15"/>
  <c r="G14"/>
  <c r="D14"/>
  <c r="G13"/>
  <c r="D13"/>
  <c r="G12"/>
  <c r="D12"/>
  <c r="G11"/>
  <c r="D11"/>
  <c r="G10"/>
  <c r="D10"/>
  <c r="G9"/>
  <c r="D9"/>
  <c r="D41" s="1"/>
  <c r="D70" s="1"/>
  <c r="A4"/>
  <c r="A2"/>
  <c r="D70" i="5"/>
  <c r="C70"/>
  <c r="B70"/>
  <c r="D68"/>
  <c r="C68"/>
  <c r="B68"/>
  <c r="D64"/>
  <c r="C64"/>
  <c r="B64"/>
  <c r="D63"/>
  <c r="D72" s="1"/>
  <c r="D74" s="1"/>
  <c r="C63"/>
  <c r="C72" s="1"/>
  <c r="C74" s="1"/>
  <c r="B63"/>
  <c r="B72" s="1"/>
  <c r="B74" s="1"/>
  <c r="C55"/>
  <c r="B55"/>
  <c r="D53"/>
  <c r="C53"/>
  <c r="B53"/>
  <c r="D49"/>
  <c r="C49"/>
  <c r="B49"/>
  <c r="D48"/>
  <c r="C48"/>
  <c r="C57" s="1"/>
  <c r="C59" s="1"/>
  <c r="B48"/>
  <c r="B57" s="1"/>
  <c r="B59" s="1"/>
  <c r="D40"/>
  <c r="C40"/>
  <c r="B40"/>
  <c r="D37"/>
  <c r="D44" s="1"/>
  <c r="C37"/>
  <c r="C44" s="1"/>
  <c r="B37"/>
  <c r="B44" s="1"/>
  <c r="D29"/>
  <c r="C29"/>
  <c r="B29"/>
  <c r="D18"/>
  <c r="D55" s="1"/>
  <c r="C17"/>
  <c r="B17"/>
  <c r="D13"/>
  <c r="C13"/>
  <c r="B13"/>
  <c r="D8"/>
  <c r="C8"/>
  <c r="C21" s="1"/>
  <c r="C23" s="1"/>
  <c r="C25" s="1"/>
  <c r="C33" s="1"/>
  <c r="B8"/>
  <c r="B21" s="1"/>
  <c r="B23" s="1"/>
  <c r="B25" s="1"/>
  <c r="B33" s="1"/>
  <c r="A4"/>
  <c r="A2"/>
  <c r="K18" i="4"/>
  <c r="K17"/>
  <c r="K16"/>
  <c r="K15"/>
  <c r="K14"/>
  <c r="J14"/>
  <c r="I14"/>
  <c r="H14"/>
  <c r="G14"/>
  <c r="E14"/>
  <c r="K12"/>
  <c r="K11"/>
  <c r="K10"/>
  <c r="K9"/>
  <c r="K8"/>
  <c r="K20" s="1"/>
  <c r="J8"/>
  <c r="J20" s="1"/>
  <c r="I8"/>
  <c r="I20" s="1"/>
  <c r="H8"/>
  <c r="H20" s="1"/>
  <c r="G8"/>
  <c r="G20" s="1"/>
  <c r="E8"/>
  <c r="E20" s="1"/>
  <c r="K6"/>
  <c r="J6"/>
  <c r="I6"/>
  <c r="A4"/>
  <c r="A2"/>
  <c r="F41" i="3"/>
  <c r="E41"/>
  <c r="D41"/>
  <c r="C41"/>
  <c r="B41"/>
  <c r="H27"/>
  <c r="G27"/>
  <c r="F27"/>
  <c r="E27"/>
  <c r="D27"/>
  <c r="C27"/>
  <c r="B27"/>
  <c r="H22"/>
  <c r="G22"/>
  <c r="F22"/>
  <c r="E22"/>
  <c r="D22"/>
  <c r="C22"/>
  <c r="B22"/>
  <c r="H13"/>
  <c r="G13"/>
  <c r="F13"/>
  <c r="E13"/>
  <c r="D13"/>
  <c r="C13"/>
  <c r="B13"/>
  <c r="H9"/>
  <c r="H8" s="1"/>
  <c r="H20" s="1"/>
  <c r="G9"/>
  <c r="G8" s="1"/>
  <c r="G20" s="1"/>
  <c r="F9"/>
  <c r="E9"/>
  <c r="E8" s="1"/>
  <c r="E20" s="1"/>
  <c r="D9"/>
  <c r="D8" s="1"/>
  <c r="D20" s="1"/>
  <c r="C9"/>
  <c r="B9"/>
  <c r="B8" s="1"/>
  <c r="B20" s="1"/>
  <c r="F8"/>
  <c r="F20" s="1"/>
  <c r="C8"/>
  <c r="C20" s="1"/>
  <c r="B6"/>
  <c r="A4"/>
  <c r="A2"/>
  <c r="F75" i="2"/>
  <c r="E75"/>
  <c r="F68"/>
  <c r="E68"/>
  <c r="F63"/>
  <c r="F79" s="1"/>
  <c r="E63"/>
  <c r="E79" s="1"/>
  <c r="C60"/>
  <c r="B60"/>
  <c r="F57"/>
  <c r="E57"/>
  <c r="F42"/>
  <c r="E42"/>
  <c r="C41"/>
  <c r="B41"/>
  <c r="F38"/>
  <c r="E38"/>
  <c r="C38"/>
  <c r="B38"/>
  <c r="F31"/>
  <c r="E31"/>
  <c r="C31"/>
  <c r="B31"/>
  <c r="F27"/>
  <c r="E27"/>
  <c r="C25"/>
  <c r="B25"/>
  <c r="F23"/>
  <c r="E23"/>
  <c r="F19"/>
  <c r="E19"/>
  <c r="C17"/>
  <c r="B17"/>
  <c r="F9"/>
  <c r="F47" s="1"/>
  <c r="F59" s="1"/>
  <c r="F81" s="1"/>
  <c r="E9"/>
  <c r="E47" s="1"/>
  <c r="E59" s="1"/>
  <c r="C9"/>
  <c r="C47" s="1"/>
  <c r="C62" s="1"/>
  <c r="B9"/>
  <c r="B47" s="1"/>
  <c r="B62" s="1"/>
  <c r="F6"/>
  <c r="E6"/>
  <c r="C6"/>
  <c r="B6"/>
  <c r="A4"/>
  <c r="A2"/>
  <c r="E41" i="6" l="1"/>
  <c r="E70" s="1"/>
  <c r="C32" i="11"/>
  <c r="D32"/>
  <c r="B32"/>
  <c r="G9" i="10"/>
  <c r="C33"/>
  <c r="G24"/>
  <c r="D21"/>
  <c r="D33" s="1"/>
  <c r="F33"/>
  <c r="G21"/>
  <c r="G37" i="9"/>
  <c r="G27"/>
  <c r="G44"/>
  <c r="G43" s="1"/>
  <c r="D77"/>
  <c r="G71"/>
  <c r="G20"/>
  <c r="G19" s="1"/>
  <c r="G9" s="1"/>
  <c r="G19" i="8"/>
  <c r="G29" s="1"/>
  <c r="G103" i="7"/>
  <c r="G10"/>
  <c r="D9"/>
  <c r="G93"/>
  <c r="G123"/>
  <c r="G19"/>
  <c r="G18" s="1"/>
  <c r="G29"/>
  <c r="G28" s="1"/>
  <c r="G39"/>
  <c r="G38" s="1"/>
  <c r="G49"/>
  <c r="G48" s="1"/>
  <c r="G59"/>
  <c r="G58" s="1"/>
  <c r="G63"/>
  <c r="G62" s="1"/>
  <c r="G86"/>
  <c r="G85" s="1"/>
  <c r="D93"/>
  <c r="D84" s="1"/>
  <c r="D103"/>
  <c r="D113"/>
  <c r="D123"/>
  <c r="G134"/>
  <c r="G133" s="1"/>
  <c r="G138"/>
  <c r="G137" s="1"/>
  <c r="G41" i="6"/>
  <c r="F65"/>
  <c r="F70" s="1"/>
  <c r="D21" i="5"/>
  <c r="D23" s="1"/>
  <c r="D25" s="1"/>
  <c r="D33" s="1"/>
  <c r="D57"/>
  <c r="D59" s="1"/>
  <c r="D17"/>
  <c r="E81" i="2"/>
  <c r="G33" i="10" l="1"/>
  <c r="G77" i="9"/>
  <c r="G9" i="7"/>
  <c r="G159" s="1"/>
  <c r="G84"/>
  <c r="D159"/>
  <c r="G42" i="6"/>
  <c r="G70"/>
</calcChain>
</file>

<file path=xl/sharedStrings.xml><?xml version="1.0" encoding="utf-8"?>
<sst xmlns="http://schemas.openxmlformats.org/spreadsheetml/2006/main" count="821" uniqueCount="572">
  <si>
    <t>Formato 7 c) Resultados de Ingresos - LDF</t>
  </si>
  <si>
    <t>Municipio de Moroleón, Gobierno del Estado de Guanajuato</t>
  </si>
  <si>
    <t>Resultados de Ingresos - LDF</t>
  </si>
  <si>
    <t>(PESOS)</t>
  </si>
  <si>
    <t>Concepto (b)</t>
  </si>
  <si>
    <t>2015 ¹ (c)</t>
  </si>
  <si>
    <t>2016 ¹ (c)</t>
  </si>
  <si>
    <t>2017 ¹ (c)</t>
  </si>
  <si>
    <t>2018 ¹ (c)</t>
  </si>
  <si>
    <t>2019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</si>
  <si>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</si>
  <si>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</si>
  <si>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</si>
  <si>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</si>
  <si>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</si>
  <si>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</si>
  <si>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</si>
  <si>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</si>
  <si>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</si>
  <si>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 xml:space="preserve"> 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</si>
  <si>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</si>
  <si>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</si>
  <si>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</si>
  <si>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</si>
  <si>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</si>
  <si>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</si>
  <si>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</si>
  <si>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</si>
  <si>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</si>
  <si>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</si>
  <si>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</si>
  <si>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</si>
  <si>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</si>
  <si>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</si>
  <si>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</si>
  <si>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</si>
  <si>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</si>
  <si>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</si>
  <si>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</si>
  <si>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</si>
  <si>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1 Estado de Situación Financiera Detallado - LDF</t>
  </si>
  <si>
    <t>Estado de Situación Financiera Detallado - LDF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</si>
  <si>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</si>
  <si>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</si>
  <si>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</si>
  <si>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</si>
  <si>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</si>
  <si>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</si>
  <si>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</si>
  <si>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</si>
  <si>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</si>
  <si>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</si>
  <si>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</si>
  <si>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</si>
  <si>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</si>
  <si>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</si>
  <si>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</si>
  <si>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</si>
  <si>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</si>
  <si>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</si>
  <si>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</si>
  <si>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</si>
  <si>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</si>
  <si>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</si>
  <si>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</si>
  <si>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</si>
  <si>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</si>
  <si>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</si>
  <si>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</si>
  <si>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</si>
  <si>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</si>
  <si>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</si>
  <si>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</si>
  <si>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</si>
  <si>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</si>
  <si>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</si>
  <si>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</si>
  <si>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</si>
  <si>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</si>
  <si>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</si>
  <si>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</si>
  <si>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</si>
  <si>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</si>
  <si>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</si>
  <si>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</si>
  <si>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</si>
  <si>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</si>
  <si>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</si>
  <si>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</si>
  <si>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</si>
  <si>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</si>
  <si>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</si>
  <si>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</si>
  <si>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</si>
  <si>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</si>
  <si>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</si>
  <si>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</si>
  <si>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</si>
  <si>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</si>
  <si>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</si>
  <si>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</si>
  <si>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</si>
  <si>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</si>
  <si>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</si>
  <si>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</si>
  <si>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</si>
  <si>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</si>
  <si>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</si>
  <si>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</si>
  <si>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</si>
  <si>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</si>
  <si>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</si>
  <si>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</si>
  <si>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</si>
  <si>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</si>
  <si>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</si>
  <si>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</si>
  <si>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</si>
  <si>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</si>
  <si>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</si>
  <si>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</si>
  <si>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</si>
  <si>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</si>
  <si>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</si>
  <si>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</si>
  <si>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</si>
  <si>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</si>
  <si>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</si>
  <si>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</si>
  <si>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</si>
  <si>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</si>
  <si>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</si>
  <si>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</si>
  <si>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</si>
  <si>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</si>
  <si>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</si>
  <si>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</si>
  <si>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</si>
  <si>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</si>
  <si>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</si>
  <si>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</si>
  <si>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</si>
  <si>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</si>
  <si>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</si>
  <si>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</si>
  <si>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</si>
  <si>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</si>
  <si>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</si>
  <si>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</si>
  <si>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</si>
  <si>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</si>
  <si>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</si>
  <si>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</si>
  <si>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</si>
  <si>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</si>
  <si>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</si>
  <si>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</si>
  <si>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</si>
  <si>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</si>
  <si>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</si>
  <si>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</si>
  <si>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</si>
  <si>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</si>
  <si>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</si>
  <si>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</si>
  <si>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</si>
  <si>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</si>
  <si>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</si>
  <si>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</si>
  <si>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</si>
  <si>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</si>
  <si>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</si>
  <si>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</si>
  <si>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</si>
  <si>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</si>
  <si>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</si>
  <si>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</si>
  <si>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</si>
  <si>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</si>
  <si>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</si>
  <si>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</si>
  <si>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</si>
  <si>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</si>
  <si>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</si>
  <si>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</si>
  <si>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</si>
  <si>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</si>
  <si>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</si>
  <si>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</si>
  <si>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</si>
  <si>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</si>
  <si>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</si>
  <si>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</si>
  <si>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</si>
  <si>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</si>
  <si>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</si>
  <si>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</si>
  <si>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</si>
  <si>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</si>
  <si>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</si>
  <si>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</si>
  <si>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</si>
  <si>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</si>
  <si>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</si>
  <si>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</si>
  <si>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</si>
  <si>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</si>
  <si>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</si>
  <si>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</si>
  <si>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</si>
  <si>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</si>
  <si>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</si>
  <si>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</si>
  <si>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</si>
  <si>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</si>
  <si>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</si>
  <si>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</si>
  <si>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</si>
  <si>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</si>
  <si>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</si>
  <si>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</si>
  <si>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</si>
  <si>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</si>
  <si>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</si>
  <si>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</si>
  <si>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</si>
  <si>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</si>
  <si>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</si>
  <si>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</si>
  <si>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</si>
  <si>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</si>
  <si>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</si>
  <si>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</si>
  <si>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</si>
  <si>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</si>
  <si>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</si>
  <si>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</si>
  <si>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</si>
  <si>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</si>
  <si>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</si>
  <si>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</si>
  <si>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</si>
  <si>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</si>
  <si>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</si>
  <si>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</si>
  <si>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</si>
  <si>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</si>
  <si>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</si>
  <si>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</si>
  <si>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</si>
  <si>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</si>
  <si>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</si>
  <si>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</si>
  <si>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</si>
  <si>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</si>
  <si>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</si>
  <si>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</si>
  <si>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</si>
  <si>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</si>
  <si>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</si>
  <si>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</si>
  <si>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</si>
  <si>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</si>
  <si>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</si>
  <si>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</si>
  <si>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</si>
  <si>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</si>
  <si>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</si>
  <si>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</si>
  <si>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</si>
  <si>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</si>
  <si>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</si>
  <si>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</si>
  <si>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</si>
  <si>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</si>
  <si>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</si>
  <si>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</si>
  <si>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</si>
  <si>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</si>
  <si>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</si>
  <si>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</si>
  <si>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</si>
  <si>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</si>
  <si>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</si>
  <si>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</si>
  <si>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</si>
  <si>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</si>
  <si>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</si>
  <si>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</si>
  <si>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</si>
  <si>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</si>
  <si>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</si>
  <si>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</si>
  <si>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</si>
  <si>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</si>
  <si>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</si>
  <si>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</si>
  <si>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</si>
  <si>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</si>
  <si>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</si>
  <si>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</si>
  <si>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</si>
  <si>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</si>
  <si>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</si>
  <si>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</si>
  <si>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</si>
  <si>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</si>
  <si>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</si>
  <si>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</si>
  <si>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</si>
  <si>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</si>
  <si>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</si>
  <si>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</si>
  <si>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</si>
  <si>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</si>
  <si>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</si>
  <si>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</si>
  <si>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</si>
  <si>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</si>
  <si>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</si>
  <si>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</si>
  <si>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</si>
  <si>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</si>
  <si>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</si>
  <si>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</si>
  <si>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</si>
  <si>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</si>
  <si>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</si>
  <si>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IV. Total de Ingresos (IV = I + II + III)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</si>
  <si>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</si>
  <si>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</si>
  <si>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</si>
  <si>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</si>
  <si>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</si>
  <si>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</si>
  <si>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</si>
  <si>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</si>
  <si>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</si>
  <si>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</si>
  <si>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</si>
  <si>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</si>
  <si>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</si>
  <si>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</si>
  <si>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</si>
  <si>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</si>
  <si>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</si>
  <si>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</si>
  <si>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</si>
  <si>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</si>
  <si>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</si>
  <si>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</si>
  <si>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</si>
  <si>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</si>
  <si>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</si>
  <si>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</si>
  <si>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</si>
  <si>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</si>
  <si>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</si>
  <si>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</si>
  <si>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</si>
  <si>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</si>
  <si>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</si>
  <si>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</si>
  <si>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</si>
  <si>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</si>
  <si>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</si>
  <si>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</si>
  <si>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</si>
  <si>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</si>
  <si>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</si>
  <si>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</si>
  <si>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</si>
  <si>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</si>
  <si>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</si>
  <si>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</si>
  <si>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</si>
  <si>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</si>
  <si>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</si>
  <si>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</si>
  <si>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</si>
  <si>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</si>
  <si>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</si>
  <si>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</si>
  <si>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</si>
  <si>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</si>
  <si>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</si>
  <si>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</si>
  <si>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</si>
  <si>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</si>
  <si>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</si>
  <si>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</si>
  <si>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</si>
  <si>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</si>
  <si>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</si>
  <si>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</si>
  <si>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</si>
  <si>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</si>
  <si>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</si>
  <si>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</si>
  <si>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</si>
  <si>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</si>
  <si>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</si>
  <si>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</si>
  <si>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</si>
  <si>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</si>
  <si>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</si>
  <si>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</si>
  <si>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</si>
  <si>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</si>
  <si>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</si>
  <si>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</si>
  <si>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</si>
  <si>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</si>
  <si>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</si>
  <si>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</si>
  <si>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</si>
  <si>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</si>
  <si>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</si>
  <si>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</si>
  <si>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</si>
  <si>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</si>
  <si>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</si>
  <si>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</si>
  <si>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</si>
  <si>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</si>
  <si>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</si>
  <si>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</si>
  <si>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</si>
  <si>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</si>
  <si>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</si>
  <si>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</si>
  <si>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</si>
  <si>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</si>
  <si>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</si>
  <si>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</si>
  <si>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</si>
  <si>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</si>
  <si>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</si>
  <si>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</si>
  <si>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</si>
  <si>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</si>
  <si>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</si>
  <si>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</si>
  <si>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</si>
  <si>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</si>
  <si>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</si>
  <si>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</si>
  <si>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</si>
  <si>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</si>
  <si>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</si>
  <si>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</si>
  <si>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</si>
  <si>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</si>
  <si>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</si>
  <si>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</si>
  <si>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</si>
  <si>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</si>
  <si>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</si>
  <si>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</si>
  <si>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</si>
  <si>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</si>
  <si>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</si>
  <si>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</si>
  <si>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</si>
  <si>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</si>
  <si>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</si>
  <si>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</si>
  <si>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</si>
  <si>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</si>
  <si>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</si>
  <si>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</si>
  <si>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</si>
  <si>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</si>
  <si>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</si>
  <si>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</si>
  <si>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</si>
  <si>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</si>
  <si>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</si>
  <si>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</si>
  <si>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</si>
  <si>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</si>
  <si>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</si>
  <si>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</si>
  <si>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</si>
  <si>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</si>
  <si>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</si>
  <si>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</si>
  <si>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</si>
  <si>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</si>
  <si>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</si>
  <si>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</si>
  <si>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</si>
  <si>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</si>
  <si>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</si>
  <si>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</si>
  <si>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</si>
  <si>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</si>
  <si>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</si>
  <si>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</si>
  <si>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</si>
  <si>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</si>
  <si>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</si>
  <si>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</si>
  <si>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</si>
  <si>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</si>
  <si>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</si>
  <si>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</si>
  <si>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</si>
  <si>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</si>
  <si>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</si>
  <si>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</si>
  <si>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</si>
  <si>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</si>
  <si>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</si>
  <si>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</si>
  <si>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</si>
  <si>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</si>
  <si>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</si>
  <si>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</si>
  <si>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</si>
  <si>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</si>
  <si>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</si>
  <si>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</si>
  <si>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</si>
  <si>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</si>
  <si>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</si>
  <si>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</si>
  <si>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</si>
  <si>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</si>
  <si>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</si>
  <si>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</si>
  <si>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</si>
  <si>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Prestación laboral beneficio definido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</si>
  <si>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</si>
  <si>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</si>
  <si>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</si>
  <si>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</si>
  <si>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</si>
  <si>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</si>
  <si>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</si>
  <si>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</si>
  <si>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</si>
  <si>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</si>
  <si>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</si>
  <si>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</si>
  <si>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</si>
  <si>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</si>
  <si>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</si>
  <si>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</si>
  <si>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</si>
  <si>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</si>
  <si>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</si>
  <si>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</si>
  <si>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</si>
  <si>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</si>
  <si>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</si>
  <si>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</si>
  <si>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</si>
  <si>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</si>
  <si>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</si>
  <si>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</si>
  <si>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</si>
  <si>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</si>
  <si>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</si>
  <si>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</si>
  <si>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</si>
  <si>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</si>
  <si>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</si>
  <si>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</si>
  <si>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</si>
  <si>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</si>
  <si>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Valuaciones actuariales del norte s.c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</si>
</sst>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5">
    <xf numFmtId="0" fontId="0" fillId="0" borderId="0"/>
    <xf numFmtId="0" fontId="7" fillId="0" borderId="0"/>
    <xf numFmtId="0" fontId="6" fillId="0" borderId="0"/>
    <xf numFmtId="44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/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ont="1" applyFill="1" applyBorder="1" applyAlignment="1">
      <alignment horizontal="left" vertical="center" indent="6"/>
    </xf>
    <xf numFmtId="0" fontId="0" fillId="0" borderId="10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4" fontId="6" fillId="0" borderId="10" xfId="1" applyNumberFormat="1" applyFont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0" xfId="0" applyFont="1" applyBorder="1" applyAlignment="1">
      <alignment horizontal="left" vertical="center" indent="2"/>
    </xf>
    <xf numFmtId="0" fontId="0" fillId="0" borderId="10" xfId="0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1" fillId="0" borderId="10" xfId="0" applyFont="1" applyFill="1" applyBorder="1" applyAlignment="1">
      <alignment horizontal="left" vertical="center" indent="2"/>
    </xf>
    <xf numFmtId="0" fontId="1" fillId="0" borderId="5" xfId="0" applyFont="1" applyFill="1" applyBorder="1" applyAlignment="1">
      <alignment horizontal="left" vertical="center" indent="2"/>
    </xf>
    <xf numFmtId="0" fontId="0" fillId="0" borderId="10" xfId="0" applyFill="1" applyBorder="1" applyAlignment="1">
      <alignment horizontal="left" vertical="center" indent="3"/>
    </xf>
    <xf numFmtId="4" fontId="6" fillId="0" borderId="10" xfId="0" applyNumberFormat="1" applyFont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3"/>
    </xf>
    <xf numFmtId="0" fontId="0" fillId="0" borderId="10" xfId="0" applyFont="1" applyFill="1" applyBorder="1" applyAlignment="1">
      <alignment horizontal="left" vertical="center" indent="5"/>
    </xf>
    <xf numFmtId="43" fontId="0" fillId="0" borderId="10" xfId="4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43" fontId="8" fillId="0" borderId="10" xfId="4" applyFont="1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>
      <alignment horizontal="left" vertical="center" indent="5"/>
    </xf>
    <xf numFmtId="4" fontId="1" fillId="0" borderId="10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indent="3"/>
    </xf>
    <xf numFmtId="0" fontId="1" fillId="0" borderId="5" xfId="0" applyFont="1" applyFill="1" applyBorder="1" applyAlignment="1">
      <alignment horizontal="left" indent="2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 indent="2"/>
    </xf>
    <xf numFmtId="0" fontId="0" fillId="0" borderId="5" xfId="0" applyFont="1" applyFill="1" applyBorder="1" applyAlignment="1">
      <alignment horizontal="left" vertical="center" indent="3"/>
    </xf>
    <xf numFmtId="0" fontId="0" fillId="0" borderId="5" xfId="0" applyFont="1" applyFill="1" applyBorder="1" applyAlignment="1">
      <alignment horizontal="left" indent="3"/>
    </xf>
    <xf numFmtId="0" fontId="0" fillId="0" borderId="10" xfId="0" applyFill="1" applyBorder="1"/>
    <xf numFmtId="0" fontId="0" fillId="0" borderId="10" xfId="0" applyFon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0" xfId="0" applyAlignment="1">
      <alignment horizontal="left" indent="2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6" xfId="0" applyFill="1" applyBorder="1"/>
    <xf numFmtId="0" fontId="0" fillId="0" borderId="10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0" fillId="0" borderId="11" xfId="0" applyFill="1" applyBorder="1"/>
    <xf numFmtId="0" fontId="9" fillId="0" borderId="11" xfId="0" applyFont="1" applyBorder="1"/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10" xfId="0" applyBorder="1" applyAlignment="1">
      <alignment horizontal="left" indent="3"/>
    </xf>
    <xf numFmtId="0" fontId="0" fillId="2" borderId="16" xfId="0" applyFill="1" applyBorder="1" applyAlignment="1">
      <alignment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>
      <alignment horizontal="left" vertical="center"/>
    </xf>
    <xf numFmtId="16" fontId="0" fillId="0" borderId="10" xfId="0" applyNumberForma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" fillId="2" borderId="14" xfId="0" applyFont="1" applyFill="1" applyBorder="1" applyAlignment="1">
      <alignment horizontal="left" vertical="center" wrapText="1" indent="3"/>
    </xf>
    <xf numFmtId="0" fontId="1" fillId="0" borderId="10" xfId="0" applyFont="1" applyFill="1" applyBorder="1" applyProtection="1">
      <protection locked="0"/>
    </xf>
    <xf numFmtId="43" fontId="8" fillId="0" borderId="10" xfId="4" applyFont="1" applyFill="1" applyBorder="1" applyProtection="1">
      <protection locked="0"/>
    </xf>
    <xf numFmtId="0" fontId="14" fillId="2" borderId="16" xfId="0" applyFont="1" applyFill="1" applyBorder="1" applyAlignment="1"/>
    <xf numFmtId="0" fontId="15" fillId="2" borderId="16" xfId="0" applyFont="1" applyFill="1" applyBorder="1" applyAlignment="1"/>
    <xf numFmtId="0" fontId="0" fillId="0" borderId="10" xfId="0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15" fillId="2" borderId="16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9" xfId="0" applyFill="1" applyBorder="1" applyProtection="1">
      <protection locked="0"/>
    </xf>
    <xf numFmtId="0" fontId="15" fillId="2" borderId="16" xfId="0" applyFont="1" applyFill="1" applyBorder="1"/>
    <xf numFmtId="0" fontId="1" fillId="2" borderId="14" xfId="0" applyFont="1" applyFill="1" applyBorder="1" applyAlignment="1">
      <alignment horizontal="center" vertical="center"/>
    </xf>
    <xf numFmtId="43" fontId="8" fillId="0" borderId="10" xfId="4" applyFont="1" applyFill="1" applyBorder="1" applyAlignment="1" applyProtection="1">
      <alignment vertical="center"/>
      <protection locked="0"/>
    </xf>
    <xf numFmtId="43" fontId="0" fillId="0" borderId="10" xfId="4" applyFont="1" applyFill="1" applyBorder="1" applyAlignment="1" applyProtection="1">
      <alignment vertical="center"/>
      <protection locked="0"/>
    </xf>
    <xf numFmtId="0" fontId="17" fillId="0" borderId="0" xfId="0" applyFont="1"/>
    <xf numFmtId="0" fontId="0" fillId="0" borderId="10" xfId="0" applyFill="1" applyBorder="1" applyAlignment="1">
      <alignment horizontal="left" indent="6"/>
    </xf>
    <xf numFmtId="0" fontId="0" fillId="0" borderId="10" xfId="0" applyFill="1" applyBorder="1" applyAlignment="1">
      <alignment horizontal="left" vertical="center" indent="9"/>
    </xf>
    <xf numFmtId="43" fontId="1" fillId="0" borderId="10" xfId="4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wrapText="1" indent="9"/>
    </xf>
    <xf numFmtId="0" fontId="0" fillId="0" borderId="10" xfId="0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left" vertical="center" indent="3"/>
    </xf>
    <xf numFmtId="0" fontId="1" fillId="3" borderId="10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6"/>
    </xf>
    <xf numFmtId="43" fontId="0" fillId="3" borderId="10" xfId="4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9"/>
    </xf>
    <xf numFmtId="43" fontId="8" fillId="3" borderId="10" xfId="4" applyFont="1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43" fontId="1" fillId="3" borderId="10" xfId="4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indent="9"/>
    </xf>
    <xf numFmtId="43" fontId="8" fillId="3" borderId="10" xfId="4" applyNumberFormat="1" applyFont="1" applyFill="1" applyBorder="1" applyAlignment="1" applyProtection="1">
      <alignment vertical="center"/>
      <protection locked="0"/>
    </xf>
    <xf numFmtId="43" fontId="0" fillId="3" borderId="10" xfId="4" applyNumberFormat="1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0" fillId="0" borderId="0" xfId="0" applyBorder="1"/>
    <xf numFmtId="0" fontId="6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>
      <alignment vertical="center"/>
    </xf>
    <xf numFmtId="0" fontId="0" fillId="0" borderId="0" xfId="0" applyFill="1" applyBorder="1"/>
    <xf numFmtId="0" fontId="1" fillId="2" borderId="13" xfId="0" applyFont="1" applyFill="1" applyBorder="1" applyAlignment="1">
      <alignment horizontal="center" vertical="center"/>
    </xf>
    <xf numFmtId="43" fontId="1" fillId="0" borderId="3" xfId="4" applyFont="1" applyFill="1" applyBorder="1" applyAlignment="1" applyProtection="1">
      <alignment vertical="center"/>
      <protection locked="0"/>
    </xf>
    <xf numFmtId="43" fontId="0" fillId="0" borderId="5" xfId="4" applyFont="1" applyFill="1" applyBorder="1" applyAlignment="1" applyProtection="1">
      <alignment vertical="center"/>
      <protection locked="0"/>
    </xf>
    <xf numFmtId="43" fontId="8" fillId="0" borderId="5" xfId="4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left" vertical="center" wrapText="1" indent="6"/>
    </xf>
    <xf numFmtId="0" fontId="0" fillId="0" borderId="5" xfId="0" applyFill="1" applyBorder="1" applyAlignment="1" applyProtection="1">
      <alignment vertical="center"/>
      <protection locked="0"/>
    </xf>
    <xf numFmtId="43" fontId="1" fillId="0" borderId="5" xfId="4" applyFont="1" applyFill="1" applyBorder="1" applyAlignment="1" applyProtection="1">
      <alignment vertical="center"/>
      <protection locked="0"/>
    </xf>
    <xf numFmtId="43" fontId="0" fillId="0" borderId="5" xfId="4" applyFon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>
      <alignment vertical="center"/>
    </xf>
    <xf numFmtId="4" fontId="18" fillId="0" borderId="10" xfId="0" applyNumberFormat="1" applyFont="1" applyBorder="1" applyAlignment="1" applyProtection="1">
      <alignment vertical="center"/>
      <protection locked="0"/>
    </xf>
    <xf numFmtId="0" fontId="0" fillId="0" borderId="8" xfId="0" applyFill="1" applyBorder="1"/>
    <xf numFmtId="0" fontId="1" fillId="2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right" vertical="center"/>
      <protection locked="0"/>
    </xf>
    <xf numFmtId="43" fontId="8" fillId="0" borderId="5" xfId="4" applyFont="1" applyFill="1" applyBorder="1" applyAlignment="1" applyProtection="1">
      <alignment horizontal="right" vertical="center"/>
      <protection locked="0"/>
    </xf>
    <xf numFmtId="43" fontId="0" fillId="0" borderId="5" xfId="4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right" vertical="center"/>
    </xf>
    <xf numFmtId="0" fontId="1" fillId="0" borderId="10" xfId="0" applyFont="1" applyFill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Fill="1" applyBorder="1" applyAlignment="1"/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6"/>
    </xf>
    <xf numFmtId="0" fontId="0" fillId="0" borderId="10" xfId="0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9"/>
    </xf>
    <xf numFmtId="3" fontId="0" fillId="0" borderId="10" xfId="0" applyNumberFormat="1" applyFill="1" applyBorder="1" applyAlignment="1" applyProtection="1">
      <alignment vertical="center"/>
      <protection locked="0"/>
    </xf>
    <xf numFmtId="10" fontId="0" fillId="0" borderId="10" xfId="0" applyNumberFormat="1" applyFill="1" applyBorder="1" applyAlignment="1" applyProtection="1">
      <alignment vertical="center"/>
      <protection locked="0"/>
    </xf>
    <xf numFmtId="9" fontId="0" fillId="0" borderId="10" xfId="0" applyNumberFormat="1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3"/>
    </xf>
    <xf numFmtId="43" fontId="6" fillId="0" borderId="10" xfId="1" applyNumberFormat="1" applyFont="1" applyBorder="1" applyAlignment="1">
      <alignment vertical="center"/>
    </xf>
    <xf numFmtId="43" fontId="1" fillId="0" borderId="9" xfId="0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</cellXfs>
  <cellStyles count="5">
    <cellStyle name="Millares" xfId="4" builtinId="3"/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7283"/>
  <sheetViews>
    <sheetView topLeftCell="B4" workbookViewId="0">
      <selection activeCell="D17" sqref="D17"/>
    </sheetView>
  </sheetViews>
  <sheetFormatPr baseColWidth="10" defaultColWidth="0" defaultRowHeight="15" zeroHeight="1"/>
  <cols>
    <col min="1" max="1" width="99.85546875" style="44" customWidth="1"/>
    <col min="2" max="3" width="20" style="1" customWidth="1"/>
    <col min="4" max="4" width="100" style="44" customWidth="1"/>
    <col min="5" max="6" width="20" style="1" customWidth="1"/>
    <col min="7" max="16384" width="10.7109375" style="1" hidden="1"/>
  </cols>
  <sheetData>
    <row r="1" spans="1:6" s="14" customFormat="1" ht="37.5" customHeight="1">
      <c r="A1" s="149" t="s">
        <v>40</v>
      </c>
      <c r="B1" s="149"/>
      <c r="C1" s="149"/>
      <c r="D1" s="149"/>
      <c r="E1" s="149"/>
      <c r="F1" s="149"/>
    </row>
    <row r="2" spans="1:6">
      <c r="A2" s="150" t="str">
        <f>ENTE_PUBLICO_A</f>
        <v>Municipio de Moroleón, Gobierno del Estado de Guanajuato (a)</v>
      </c>
      <c r="B2" s="151"/>
      <c r="C2" s="151"/>
      <c r="D2" s="151"/>
      <c r="E2" s="151"/>
      <c r="F2" s="152"/>
    </row>
    <row r="3" spans="1:6">
      <c r="A3" s="153" t="s">
        <v>41</v>
      </c>
      <c r="B3" s="154"/>
      <c r="C3" s="154"/>
      <c r="D3" s="154"/>
      <c r="E3" s="154"/>
      <c r="F3" s="155"/>
    </row>
    <row r="4" spans="1:6">
      <c r="A4" s="156" t="str">
        <f>PERIODO_INFORME</f>
        <v>Al 31 de diciembre de 2019 y al 31 de diciembre de 2020 (b)</v>
      </c>
      <c r="B4" s="157"/>
      <c r="C4" s="157"/>
      <c r="D4" s="157"/>
      <c r="E4" s="157"/>
      <c r="F4" s="158"/>
    </row>
    <row r="5" spans="1:6">
      <c r="A5" s="159" t="s">
        <v>3</v>
      </c>
      <c r="B5" s="160"/>
      <c r="C5" s="160"/>
      <c r="D5" s="160"/>
      <c r="E5" s="160"/>
      <c r="F5" s="161"/>
    </row>
    <row r="6" spans="1:6" s="20" customFormat="1" ht="30">
      <c r="A6" s="16" t="s">
        <v>42</v>
      </c>
      <c r="B6" s="17" t="str">
        <f>ANIO</f>
        <v>2020 (d)</v>
      </c>
      <c r="C6" s="18" t="str">
        <f>ULTIMO</f>
        <v>31 de diciembre de 2019 (e)</v>
      </c>
      <c r="D6" s="19" t="s">
        <v>43</v>
      </c>
      <c r="E6" s="17" t="str">
        <f>ANIO</f>
        <v>2020 (d)</v>
      </c>
      <c r="F6" s="18" t="str">
        <f>ULTIMO</f>
        <v>31 de diciembre de 2019 (e)</v>
      </c>
    </row>
    <row r="7" spans="1:6">
      <c r="A7" s="21" t="s">
        <v>44</v>
      </c>
      <c r="B7" s="22"/>
      <c r="C7" s="22"/>
      <c r="D7" s="23" t="s">
        <v>45</v>
      </c>
      <c r="E7" s="22"/>
      <c r="F7" s="22"/>
    </row>
    <row r="8" spans="1:6">
      <c r="A8" s="24" t="s">
        <v>46</v>
      </c>
      <c r="B8" s="5"/>
      <c r="C8" s="5"/>
      <c r="D8" s="25" t="s">
        <v>47</v>
      </c>
      <c r="E8" s="5"/>
      <c r="F8" s="5"/>
    </row>
    <row r="9" spans="1:6">
      <c r="A9" s="26" t="s">
        <v>48</v>
      </c>
      <c r="B9" s="27">
        <f>SUM(B10:B16)</f>
        <v>71080420.129999995</v>
      </c>
      <c r="C9" s="27">
        <f>SUM(C10:C16)</f>
        <v>104886620.00999999</v>
      </c>
      <c r="D9" s="28" t="s">
        <v>49</v>
      </c>
      <c r="E9" s="27">
        <f>SUM(E10:E18)</f>
        <v>50561537.770000003</v>
      </c>
      <c r="F9" s="27">
        <f>SUM(F10:F18)</f>
        <v>42865373.599999994</v>
      </c>
    </row>
    <row r="10" spans="1:6">
      <c r="A10" s="29" t="s">
        <v>50</v>
      </c>
      <c r="B10" s="30"/>
      <c r="C10" s="27"/>
      <c r="D10" s="31" t="s">
        <v>51</v>
      </c>
      <c r="E10" s="32">
        <v>9021676.7799999993</v>
      </c>
      <c r="F10" s="32">
        <v>8265558.2999999998</v>
      </c>
    </row>
    <row r="11" spans="1:6">
      <c r="A11" s="29" t="s">
        <v>52</v>
      </c>
      <c r="B11" s="32">
        <v>31820416.870000001</v>
      </c>
      <c r="C11" s="32">
        <v>61214534.609999999</v>
      </c>
      <c r="D11" s="31" t="s">
        <v>53</v>
      </c>
      <c r="E11" s="32">
        <v>4072479.9</v>
      </c>
      <c r="F11" s="32">
        <v>2710380.15</v>
      </c>
    </row>
    <row r="12" spans="1:6">
      <c r="A12" s="29" t="s">
        <v>54</v>
      </c>
      <c r="B12" s="30"/>
      <c r="C12" s="30"/>
      <c r="D12" s="31" t="s">
        <v>55</v>
      </c>
      <c r="E12" s="32">
        <v>17624495.920000002</v>
      </c>
      <c r="F12" s="32">
        <v>11468318.560000001</v>
      </c>
    </row>
    <row r="13" spans="1:6">
      <c r="A13" s="29" t="s">
        <v>56</v>
      </c>
      <c r="B13" s="32">
        <v>39260003.259999998</v>
      </c>
      <c r="C13" s="32">
        <v>43672085.399999999</v>
      </c>
      <c r="D13" s="31" t="s">
        <v>57</v>
      </c>
      <c r="E13" s="32">
        <v>62057.17</v>
      </c>
      <c r="F13" s="32">
        <v>-634066.26</v>
      </c>
    </row>
    <row r="14" spans="1:6">
      <c r="A14" s="29" t="s">
        <v>58</v>
      </c>
      <c r="B14" s="30"/>
      <c r="C14" s="27"/>
      <c r="D14" s="31" t="s">
        <v>59</v>
      </c>
      <c r="E14" s="32">
        <v>10102052.300000001</v>
      </c>
      <c r="F14" s="32">
        <v>12811485.119999999</v>
      </c>
    </row>
    <row r="15" spans="1:6">
      <c r="A15" s="29" t="s">
        <v>60</v>
      </c>
      <c r="B15" s="30"/>
      <c r="C15" s="27"/>
      <c r="D15" s="31" t="s">
        <v>61</v>
      </c>
      <c r="E15" s="30"/>
      <c r="F15" s="30"/>
    </row>
    <row r="16" spans="1:6">
      <c r="A16" s="29" t="s">
        <v>62</v>
      </c>
      <c r="B16" s="30"/>
      <c r="C16" s="27"/>
      <c r="D16" s="31" t="s">
        <v>63</v>
      </c>
      <c r="E16" s="32">
        <v>1256736.55</v>
      </c>
      <c r="F16" s="32">
        <v>1187965.29</v>
      </c>
    </row>
    <row r="17" spans="1:6">
      <c r="A17" s="26" t="s">
        <v>64</v>
      </c>
      <c r="B17" s="30">
        <f>SUM(B18:B24)</f>
        <v>23910310.32</v>
      </c>
      <c r="C17" s="30">
        <f>SUM(C18:C24)</f>
        <v>23136905.030000001</v>
      </c>
      <c r="D17" s="31" t="s">
        <v>65</v>
      </c>
      <c r="E17" s="30"/>
      <c r="F17" s="30"/>
    </row>
    <row r="18" spans="1:6">
      <c r="A18" s="33" t="s">
        <v>66</v>
      </c>
      <c r="B18" s="30"/>
      <c r="C18" s="27"/>
      <c r="D18" s="31" t="s">
        <v>67</v>
      </c>
      <c r="E18" s="32">
        <v>8422039.1500000004</v>
      </c>
      <c r="F18" s="32">
        <v>7055732.4400000004</v>
      </c>
    </row>
    <row r="19" spans="1:6">
      <c r="A19" s="33" t="s">
        <v>68</v>
      </c>
      <c r="B19" s="32">
        <v>794506.46</v>
      </c>
      <c r="C19" s="32">
        <v>801512.46</v>
      </c>
      <c r="D19" s="28" t="s">
        <v>69</v>
      </c>
      <c r="E19" s="10">
        <f>SUM(E20:E22)</f>
        <v>0</v>
      </c>
      <c r="F19" s="10">
        <f>SUM(F20:F22)</f>
        <v>0</v>
      </c>
    </row>
    <row r="20" spans="1:6">
      <c r="A20" s="33" t="s">
        <v>70</v>
      </c>
      <c r="B20" s="32">
        <v>13417.82</v>
      </c>
      <c r="C20" s="32">
        <v>16417.79</v>
      </c>
      <c r="D20" s="31" t="s">
        <v>71</v>
      </c>
      <c r="E20" s="10"/>
      <c r="F20" s="10"/>
    </row>
    <row r="21" spans="1:6">
      <c r="A21" s="33" t="s">
        <v>72</v>
      </c>
      <c r="B21" s="32">
        <v>131060.24</v>
      </c>
      <c r="C21" s="32">
        <v>25633.66</v>
      </c>
      <c r="D21" s="31" t="s">
        <v>73</v>
      </c>
      <c r="E21" s="10"/>
      <c r="F21" s="10"/>
    </row>
    <row r="22" spans="1:6">
      <c r="A22" s="33" t="s">
        <v>74</v>
      </c>
      <c r="B22" s="32">
        <v>0</v>
      </c>
      <c r="C22" s="32">
        <v>0</v>
      </c>
      <c r="D22" s="31" t="s">
        <v>75</v>
      </c>
      <c r="E22" s="10"/>
      <c r="F22" s="10"/>
    </row>
    <row r="23" spans="1:6">
      <c r="A23" s="33" t="s">
        <v>76</v>
      </c>
      <c r="B23" s="30"/>
      <c r="C23" s="30"/>
      <c r="D23" s="28" t="s">
        <v>77</v>
      </c>
      <c r="E23" s="10">
        <f>E24+E25</f>
        <v>0</v>
      </c>
      <c r="F23" s="10">
        <f>F24+F25</f>
        <v>0</v>
      </c>
    </row>
    <row r="24" spans="1:6">
      <c r="A24" s="33" t="s">
        <v>78</v>
      </c>
      <c r="B24" s="32">
        <v>22971325.800000001</v>
      </c>
      <c r="C24" s="32">
        <v>22293341.120000001</v>
      </c>
      <c r="D24" s="31" t="s">
        <v>79</v>
      </c>
      <c r="E24" s="10"/>
      <c r="F24" s="10"/>
    </row>
    <row r="25" spans="1:6">
      <c r="A25" s="26" t="s">
        <v>80</v>
      </c>
      <c r="B25" s="27">
        <f>SUM(B26:B30)</f>
        <v>11157888.07</v>
      </c>
      <c r="C25" s="27">
        <f>SUM(C26:C30)</f>
        <v>25400660.82</v>
      </c>
      <c r="D25" s="31" t="s">
        <v>81</v>
      </c>
      <c r="E25" s="10"/>
      <c r="F25" s="10"/>
    </row>
    <row r="26" spans="1:6">
      <c r="A26" s="33" t="s">
        <v>82</v>
      </c>
      <c r="B26" s="32">
        <v>141065.88</v>
      </c>
      <c r="C26" s="27"/>
      <c r="D26" s="28" t="s">
        <v>83</v>
      </c>
      <c r="E26" s="10">
        <v>0</v>
      </c>
      <c r="F26" s="10">
        <v>0</v>
      </c>
    </row>
    <row r="27" spans="1:6">
      <c r="A27" s="33" t="s">
        <v>84</v>
      </c>
      <c r="B27" s="30"/>
      <c r="C27" s="27"/>
      <c r="D27" s="28" t="s">
        <v>85</v>
      </c>
      <c r="E27" s="10">
        <f>SUM(E28:E30)</f>
        <v>0</v>
      </c>
      <c r="F27" s="10">
        <f>SUM(F28:F30)</f>
        <v>0</v>
      </c>
    </row>
    <row r="28" spans="1:6">
      <c r="A28" s="33" t="s">
        <v>86</v>
      </c>
      <c r="B28" s="30"/>
      <c r="C28" s="27"/>
      <c r="D28" s="31" t="s">
        <v>87</v>
      </c>
      <c r="E28" s="10"/>
      <c r="F28" s="10"/>
    </row>
    <row r="29" spans="1:6">
      <c r="A29" s="33" t="s">
        <v>88</v>
      </c>
      <c r="B29" s="32">
        <v>11016822.189999999</v>
      </c>
      <c r="C29" s="32">
        <v>25400660.82</v>
      </c>
      <c r="D29" s="31" t="s">
        <v>89</v>
      </c>
      <c r="E29" s="10"/>
      <c r="F29" s="10"/>
    </row>
    <row r="30" spans="1:6">
      <c r="A30" s="33" t="s">
        <v>90</v>
      </c>
      <c r="B30" s="30"/>
      <c r="C30" s="27"/>
      <c r="D30" s="31" t="s">
        <v>91</v>
      </c>
      <c r="E30" s="10"/>
      <c r="F30" s="10"/>
    </row>
    <row r="31" spans="1:6">
      <c r="A31" s="26" t="s">
        <v>92</v>
      </c>
      <c r="B31" s="10">
        <f>SUM(B32:B36)</f>
        <v>0</v>
      </c>
      <c r="C31" s="10">
        <f>SUM(C32:C36)</f>
        <v>0</v>
      </c>
      <c r="D31" s="28" t="s">
        <v>93</v>
      </c>
      <c r="E31" s="10">
        <f>SUM(E32:E37)</f>
        <v>0</v>
      </c>
      <c r="F31" s="10">
        <f>SUM(F32:F37)</f>
        <v>0</v>
      </c>
    </row>
    <row r="32" spans="1:6">
      <c r="A32" s="33" t="s">
        <v>94</v>
      </c>
      <c r="B32" s="27"/>
      <c r="C32" s="27"/>
      <c r="D32" s="31" t="s">
        <v>95</v>
      </c>
      <c r="E32" s="10"/>
      <c r="F32" s="10"/>
    </row>
    <row r="33" spans="1:6">
      <c r="A33" s="33" t="s">
        <v>96</v>
      </c>
      <c r="B33" s="27"/>
      <c r="C33" s="27"/>
      <c r="D33" s="31" t="s">
        <v>97</v>
      </c>
      <c r="E33" s="10"/>
      <c r="F33" s="10"/>
    </row>
    <row r="34" spans="1:6">
      <c r="A34" s="33" t="s">
        <v>98</v>
      </c>
      <c r="B34" s="27"/>
      <c r="C34" s="27"/>
      <c r="D34" s="31" t="s">
        <v>99</v>
      </c>
      <c r="E34" s="10"/>
      <c r="F34" s="10"/>
    </row>
    <row r="35" spans="1:6">
      <c r="A35" s="33" t="s">
        <v>100</v>
      </c>
      <c r="B35" s="10"/>
      <c r="C35" s="10"/>
      <c r="D35" s="31" t="s">
        <v>101</v>
      </c>
      <c r="E35" s="10"/>
      <c r="F35" s="10"/>
    </row>
    <row r="36" spans="1:6">
      <c r="A36" s="33" t="s">
        <v>102</v>
      </c>
      <c r="B36" s="10"/>
      <c r="C36" s="10"/>
      <c r="D36" s="31" t="s">
        <v>103</v>
      </c>
      <c r="E36" s="10"/>
      <c r="F36" s="10"/>
    </row>
    <row r="37" spans="1:6">
      <c r="A37" s="26" t="s">
        <v>104</v>
      </c>
      <c r="B37" s="10">
        <v>0</v>
      </c>
      <c r="C37" s="10">
        <v>0</v>
      </c>
      <c r="D37" s="31" t="s">
        <v>105</v>
      </c>
      <c r="E37" s="10"/>
      <c r="F37" s="10"/>
    </row>
    <row r="38" spans="1:6">
      <c r="A38" s="26" t="s">
        <v>106</v>
      </c>
      <c r="B38" s="10">
        <f>SUM(B39:B40)</f>
        <v>0</v>
      </c>
      <c r="C38" s="10">
        <f>SUM(C39:C40)</f>
        <v>0</v>
      </c>
      <c r="D38" s="28" t="s">
        <v>107</v>
      </c>
      <c r="E38" s="10">
        <f>SUM(E39:E41)</f>
        <v>0</v>
      </c>
      <c r="F38" s="10">
        <f>SUM(F39:F41)</f>
        <v>0</v>
      </c>
    </row>
    <row r="39" spans="1:6">
      <c r="A39" s="33" t="s">
        <v>108</v>
      </c>
      <c r="B39" s="10"/>
      <c r="C39" s="10"/>
      <c r="D39" s="31" t="s">
        <v>109</v>
      </c>
      <c r="E39" s="10"/>
      <c r="F39" s="10"/>
    </row>
    <row r="40" spans="1:6">
      <c r="A40" s="33" t="s">
        <v>110</v>
      </c>
      <c r="B40" s="10"/>
      <c r="C40" s="10"/>
      <c r="D40" s="31" t="s">
        <v>111</v>
      </c>
      <c r="E40" s="10"/>
      <c r="F40" s="10"/>
    </row>
    <row r="41" spans="1:6">
      <c r="A41" s="26" t="s">
        <v>112</v>
      </c>
      <c r="B41" s="10">
        <f>SUM(B42:B45)</f>
        <v>0</v>
      </c>
      <c r="C41" s="10">
        <f>SUM(C42:C45)</f>
        <v>0</v>
      </c>
      <c r="D41" s="31" t="s">
        <v>113</v>
      </c>
      <c r="E41" s="10"/>
      <c r="F41" s="10"/>
    </row>
    <row r="42" spans="1:6">
      <c r="A42" s="33" t="s">
        <v>114</v>
      </c>
      <c r="B42" s="10"/>
      <c r="C42" s="10"/>
      <c r="D42" s="28" t="s">
        <v>115</v>
      </c>
      <c r="E42" s="10">
        <f>SUM(E43:E45)</f>
        <v>0</v>
      </c>
      <c r="F42" s="10">
        <f>SUM(F43:F45)</f>
        <v>0</v>
      </c>
    </row>
    <row r="43" spans="1:6">
      <c r="A43" s="33" t="s">
        <v>116</v>
      </c>
      <c r="B43" s="10"/>
      <c r="C43" s="10"/>
      <c r="D43" s="31" t="s">
        <v>117</v>
      </c>
      <c r="E43" s="10"/>
      <c r="F43" s="10"/>
    </row>
    <row r="44" spans="1:6">
      <c r="A44" s="33" t="s">
        <v>118</v>
      </c>
      <c r="B44" s="10"/>
      <c r="C44" s="10"/>
      <c r="D44" s="31" t="s">
        <v>119</v>
      </c>
      <c r="E44" s="10"/>
      <c r="F44" s="10"/>
    </row>
    <row r="45" spans="1:6">
      <c r="A45" s="33" t="s">
        <v>120</v>
      </c>
      <c r="B45" s="10"/>
      <c r="C45" s="10"/>
      <c r="D45" s="31" t="s">
        <v>121</v>
      </c>
      <c r="E45" s="10"/>
      <c r="F45" s="10"/>
    </row>
    <row r="46" spans="1:6">
      <c r="A46" s="5"/>
      <c r="B46" s="5"/>
      <c r="C46" s="5"/>
      <c r="D46" s="5"/>
      <c r="E46" s="5"/>
      <c r="F46" s="5"/>
    </row>
    <row r="47" spans="1:6">
      <c r="A47" s="6" t="s">
        <v>122</v>
      </c>
      <c r="B47" s="34">
        <f>B9+B17+B25+B31+B38+B41</f>
        <v>106148618.51999998</v>
      </c>
      <c r="C47" s="11">
        <f>C9+C17+C25+C31+C38+C41</f>
        <v>153424185.85999998</v>
      </c>
      <c r="D47" s="25" t="s">
        <v>123</v>
      </c>
      <c r="E47" s="11">
        <f>E9+E19+E23+E26+E27+E31+E38+E42</f>
        <v>50561537.770000003</v>
      </c>
      <c r="F47" s="11">
        <f>F9+F19+F23+F26+F27+F31+F38+F42</f>
        <v>42865373.599999994</v>
      </c>
    </row>
    <row r="48" spans="1:6">
      <c r="A48" s="5"/>
      <c r="B48" s="5"/>
      <c r="C48" s="5"/>
      <c r="D48" s="5"/>
      <c r="E48" s="5"/>
      <c r="F48" s="5"/>
    </row>
    <row r="49" spans="1:6">
      <c r="A49" s="24" t="s">
        <v>124</v>
      </c>
      <c r="B49" s="5"/>
      <c r="C49" s="5"/>
      <c r="D49" s="25" t="s">
        <v>125</v>
      </c>
      <c r="E49" s="5"/>
      <c r="F49" s="5"/>
    </row>
    <row r="50" spans="1:6">
      <c r="A50" s="26" t="s">
        <v>126</v>
      </c>
      <c r="B50" s="27">
        <v>0</v>
      </c>
      <c r="C50" s="27">
        <v>0</v>
      </c>
      <c r="D50" s="28" t="s">
        <v>127</v>
      </c>
      <c r="E50" s="10">
        <v>0</v>
      </c>
      <c r="F50" s="10"/>
    </row>
    <row r="51" spans="1:6">
      <c r="A51" s="26" t="s">
        <v>128</v>
      </c>
      <c r="B51" s="27">
        <v>0</v>
      </c>
      <c r="C51" s="27">
        <v>0</v>
      </c>
      <c r="D51" s="28" t="s">
        <v>129</v>
      </c>
      <c r="E51" s="10"/>
      <c r="F51" s="10"/>
    </row>
    <row r="52" spans="1:6">
      <c r="A52" s="26" t="s">
        <v>130</v>
      </c>
      <c r="B52" s="32">
        <v>365996875.92000002</v>
      </c>
      <c r="C52" s="32">
        <v>316240829.11000001</v>
      </c>
      <c r="D52" s="28" t="s">
        <v>131</v>
      </c>
      <c r="E52" s="10"/>
      <c r="F52" s="10"/>
    </row>
    <row r="53" spans="1:6">
      <c r="A53" s="26" t="s">
        <v>132</v>
      </c>
      <c r="B53" s="32">
        <v>59444488.149999999</v>
      </c>
      <c r="C53" s="32">
        <v>56903665.219999999</v>
      </c>
      <c r="D53" s="28" t="s">
        <v>133</v>
      </c>
      <c r="E53" s="10"/>
      <c r="F53" s="10"/>
    </row>
    <row r="54" spans="1:6">
      <c r="A54" s="26" t="s">
        <v>134</v>
      </c>
      <c r="B54" s="32">
        <v>1066221.46</v>
      </c>
      <c r="C54" s="32">
        <v>1062021.46</v>
      </c>
      <c r="D54" s="28" t="s">
        <v>135</v>
      </c>
      <c r="E54" s="10"/>
      <c r="F54" s="10"/>
    </row>
    <row r="55" spans="1:6">
      <c r="A55" s="26" t="s">
        <v>136</v>
      </c>
      <c r="B55" s="32">
        <v>-37962933.850000001</v>
      </c>
      <c r="C55" s="32">
        <v>-32899018.449999999</v>
      </c>
      <c r="D55" s="35" t="s">
        <v>137</v>
      </c>
      <c r="E55" s="10"/>
      <c r="F55" s="10"/>
    </row>
    <row r="56" spans="1:6">
      <c r="A56" s="26" t="s">
        <v>138</v>
      </c>
      <c r="B56" s="32">
        <v>12726170.390000001</v>
      </c>
      <c r="C56" s="32">
        <v>11993872.25</v>
      </c>
      <c r="D56" s="5"/>
      <c r="E56" s="5"/>
      <c r="F56" s="5"/>
    </row>
    <row r="57" spans="1:6">
      <c r="A57" s="26" t="s">
        <v>139</v>
      </c>
      <c r="B57" s="27">
        <v>0</v>
      </c>
      <c r="C57" s="27">
        <v>0</v>
      </c>
      <c r="D57" s="25" t="s">
        <v>140</v>
      </c>
      <c r="E57" s="11">
        <f>SUM(E50:E55)</f>
        <v>0</v>
      </c>
      <c r="F57" s="11">
        <f>SUM(F50:F55)</f>
        <v>0</v>
      </c>
    </row>
    <row r="58" spans="1:6">
      <c r="A58" s="26" t="s">
        <v>141</v>
      </c>
      <c r="B58" s="27">
        <v>0</v>
      </c>
      <c r="C58" s="27">
        <v>0</v>
      </c>
      <c r="D58" s="5"/>
      <c r="E58" s="5"/>
      <c r="F58" s="5"/>
    </row>
    <row r="59" spans="1:6">
      <c r="A59" s="5"/>
      <c r="B59" s="5"/>
      <c r="C59" s="5"/>
      <c r="D59" s="25" t="s">
        <v>142</v>
      </c>
      <c r="E59" s="11">
        <f>E47+E57</f>
        <v>50561537.770000003</v>
      </c>
      <c r="F59" s="11">
        <f>F47+F57</f>
        <v>42865373.599999994</v>
      </c>
    </row>
    <row r="60" spans="1:6">
      <c r="A60" s="6" t="s">
        <v>143</v>
      </c>
      <c r="B60" s="11">
        <f>SUM(B50:B58)</f>
        <v>401270822.06999993</v>
      </c>
      <c r="C60" s="11">
        <f>SUM(C50:C58)</f>
        <v>353301369.59000003</v>
      </c>
      <c r="D60" s="5"/>
      <c r="E60" s="5"/>
      <c r="F60" s="5"/>
    </row>
    <row r="61" spans="1:6">
      <c r="A61" s="5"/>
      <c r="B61" s="5"/>
      <c r="C61" s="5"/>
      <c r="D61" s="36" t="s">
        <v>144</v>
      </c>
      <c r="E61" s="37"/>
      <c r="F61" s="37"/>
    </row>
    <row r="62" spans="1:6">
      <c r="A62" s="6" t="s">
        <v>145</v>
      </c>
      <c r="B62" s="11">
        <f>SUM(B47+B60)</f>
        <v>507419440.58999991</v>
      </c>
      <c r="C62" s="11">
        <f>SUM(C47+C60)</f>
        <v>506725555.45000005</v>
      </c>
      <c r="D62" s="5"/>
      <c r="E62" s="5"/>
      <c r="F62" s="5"/>
    </row>
    <row r="63" spans="1:6">
      <c r="A63" s="5"/>
      <c r="B63" s="5"/>
      <c r="C63" s="5"/>
      <c r="D63" s="38" t="s">
        <v>146</v>
      </c>
      <c r="E63" s="27">
        <f>SUM(E64:E66)</f>
        <v>3700430.7499999995</v>
      </c>
      <c r="F63" s="27">
        <f>SUM(F64:F66)</f>
        <v>3700430.7199999997</v>
      </c>
    </row>
    <row r="64" spans="1:6">
      <c r="A64" s="5"/>
      <c r="B64" s="5"/>
      <c r="C64" s="5"/>
      <c r="D64" s="39" t="s">
        <v>147</v>
      </c>
      <c r="E64" s="32">
        <v>6549391.1399999997</v>
      </c>
      <c r="F64" s="27">
        <v>6549391.1399999997</v>
      </c>
    </row>
    <row r="65" spans="1:6">
      <c r="A65" s="5"/>
      <c r="B65" s="5"/>
      <c r="C65" s="5"/>
      <c r="D65" s="40" t="s">
        <v>148</v>
      </c>
      <c r="E65" s="32">
        <v>-2848960.39</v>
      </c>
      <c r="F65" s="27">
        <v>-2848960.42</v>
      </c>
    </row>
    <row r="66" spans="1:6">
      <c r="A66" s="5"/>
      <c r="B66" s="5"/>
      <c r="C66" s="5"/>
      <c r="D66" s="39" t="s">
        <v>149</v>
      </c>
      <c r="E66" s="27">
        <v>0</v>
      </c>
      <c r="F66" s="27">
        <v>0</v>
      </c>
    </row>
    <row r="67" spans="1:6">
      <c r="A67" s="5"/>
      <c r="B67" s="5"/>
      <c r="C67" s="5"/>
      <c r="D67" s="5"/>
      <c r="E67" s="5"/>
      <c r="F67" s="5"/>
    </row>
    <row r="68" spans="1:6">
      <c r="A68" s="5"/>
      <c r="B68" s="5"/>
      <c r="C68" s="5"/>
      <c r="D68" s="38" t="s">
        <v>150</v>
      </c>
      <c r="E68" s="27">
        <f>SUM(E69:E73)</f>
        <v>453157472.06999999</v>
      </c>
      <c r="F68" s="27">
        <f>SUM(F69:F73)</f>
        <v>460159751.13</v>
      </c>
    </row>
    <row r="69" spans="1:6">
      <c r="A69" s="41"/>
      <c r="B69" s="5"/>
      <c r="C69" s="5"/>
      <c r="D69" s="39" t="s">
        <v>151</v>
      </c>
      <c r="E69" s="32">
        <v>10884805.25</v>
      </c>
      <c r="F69" s="32">
        <v>78438368.140000001</v>
      </c>
    </row>
    <row r="70" spans="1:6">
      <c r="A70" s="41"/>
      <c r="B70" s="5"/>
      <c r="C70" s="5"/>
      <c r="D70" s="39" t="s">
        <v>152</v>
      </c>
      <c r="E70" s="32">
        <v>442272666.81999999</v>
      </c>
      <c r="F70" s="32">
        <v>381721382.99000001</v>
      </c>
    </row>
    <row r="71" spans="1:6">
      <c r="A71" s="41"/>
      <c r="B71" s="5"/>
      <c r="C71" s="5"/>
      <c r="D71" s="39" t="s">
        <v>153</v>
      </c>
      <c r="E71" s="42">
        <v>0</v>
      </c>
      <c r="F71" s="42">
        <v>0</v>
      </c>
    </row>
    <row r="72" spans="1:6">
      <c r="A72" s="41"/>
      <c r="B72" s="5"/>
      <c r="C72" s="5"/>
      <c r="D72" s="39" t="s">
        <v>154</v>
      </c>
      <c r="E72" s="42">
        <v>0</v>
      </c>
      <c r="F72" s="42">
        <v>0</v>
      </c>
    </row>
    <row r="73" spans="1:6">
      <c r="A73" s="41"/>
      <c r="B73" s="5"/>
      <c r="C73" s="5"/>
      <c r="D73" s="39" t="s">
        <v>155</v>
      </c>
      <c r="E73" s="42">
        <v>0</v>
      </c>
      <c r="F73" s="42">
        <v>0</v>
      </c>
    </row>
    <row r="74" spans="1:6">
      <c r="A74" s="41"/>
      <c r="B74" s="5"/>
      <c r="C74" s="5"/>
      <c r="D74" s="5"/>
      <c r="E74" s="5"/>
      <c r="F74" s="5"/>
    </row>
    <row r="75" spans="1:6">
      <c r="A75" s="41"/>
      <c r="B75" s="5"/>
      <c r="C75" s="5"/>
      <c r="D75" s="38" t="s">
        <v>156</v>
      </c>
      <c r="E75" s="42">
        <f>E76+E77</f>
        <v>0</v>
      </c>
      <c r="F75" s="42">
        <f>F76+F77</f>
        <v>0</v>
      </c>
    </row>
    <row r="76" spans="1:6">
      <c r="A76" s="41"/>
      <c r="B76" s="5"/>
      <c r="C76" s="5"/>
      <c r="D76" s="28" t="s">
        <v>157</v>
      </c>
      <c r="E76" s="10"/>
      <c r="F76" s="10"/>
    </row>
    <row r="77" spans="1:6">
      <c r="A77" s="41"/>
      <c r="B77" s="5"/>
      <c r="C77" s="5"/>
      <c r="D77" s="28" t="s">
        <v>158</v>
      </c>
      <c r="E77" s="10"/>
      <c r="F77" s="10"/>
    </row>
    <row r="78" spans="1:6">
      <c r="A78" s="41"/>
      <c r="B78" s="5"/>
      <c r="C78" s="5"/>
      <c r="D78" s="5"/>
      <c r="E78" s="5"/>
      <c r="F78" s="5"/>
    </row>
    <row r="79" spans="1:6">
      <c r="A79" s="41"/>
      <c r="B79" s="5"/>
      <c r="C79" s="5"/>
      <c r="D79" s="25" t="s">
        <v>159</v>
      </c>
      <c r="E79" s="11">
        <f>E63+E68+E75</f>
        <v>456857902.81999999</v>
      </c>
      <c r="F79" s="11">
        <f>F63+F68+F75</f>
        <v>463860181.85000002</v>
      </c>
    </row>
    <row r="80" spans="1:6">
      <c r="A80" s="41"/>
      <c r="B80" s="5"/>
      <c r="C80" s="5"/>
      <c r="D80" s="5"/>
      <c r="E80" s="5"/>
      <c r="F80" s="5"/>
    </row>
    <row r="81" spans="1:6">
      <c r="A81" s="41"/>
      <c r="B81" s="5"/>
      <c r="C81" s="5"/>
      <c r="D81" s="25" t="s">
        <v>160</v>
      </c>
      <c r="E81" s="11">
        <f>E59+E79</f>
        <v>507419440.58999997</v>
      </c>
      <c r="F81" s="11">
        <f>F59+F79</f>
        <v>506725555.45000005</v>
      </c>
    </row>
    <row r="82" spans="1:6">
      <c r="A82" s="43"/>
      <c r="B82" s="12"/>
      <c r="C82" s="12"/>
      <c r="D82" s="12"/>
      <c r="E82" s="12"/>
      <c r="F82" s="12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</sheetData>
  <mergeCells count="5">
    <mergeCell ref="A1:F1"/>
    <mergeCell ref="A2:F2"/>
    <mergeCell ref="A3:F3"/>
    <mergeCell ref="A4:F4"/>
    <mergeCell ref="A5:F5"/>
  </mergeCells>
  <dataValidations disablePrompts="1"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3"/>
  <sheetViews>
    <sheetView topLeftCell="A4" workbookViewId="0">
      <selection activeCell="C9" sqref="C9"/>
    </sheetView>
  </sheetViews>
  <sheetFormatPr baseColWidth="10" defaultColWidth="0" defaultRowHeight="15" zeroHeight="1"/>
  <cols>
    <col min="1" max="1" width="81.42578125" style="1" customWidth="1"/>
    <col min="2" max="7" width="20.7109375" style="1" customWidth="1"/>
    <col min="8" max="16384" width="10.85546875" style="1" hidden="1"/>
  </cols>
  <sheetData>
    <row r="1" spans="1:7" ht="37.5" customHeight="1">
      <c r="A1" s="167" t="s">
        <v>484</v>
      </c>
      <c r="B1" s="167"/>
      <c r="C1" s="167"/>
      <c r="D1" s="167"/>
      <c r="E1" s="167"/>
      <c r="F1" s="167"/>
      <c r="G1" s="167"/>
    </row>
    <row r="2" spans="1:7">
      <c r="A2" s="150" t="str">
        <f>ENTIDAD</f>
        <v>Municipio de Moroleón, Gobierno del Estado de Guanajuato</v>
      </c>
      <c r="B2" s="151"/>
      <c r="C2" s="151"/>
      <c r="D2" s="151"/>
      <c r="E2" s="151"/>
      <c r="F2" s="151"/>
      <c r="G2" s="152"/>
    </row>
    <row r="3" spans="1:7">
      <c r="A3" s="153" t="s">
        <v>485</v>
      </c>
      <c r="B3" s="154"/>
      <c r="C3" s="154"/>
      <c r="D3" s="154"/>
      <c r="E3" s="154"/>
      <c r="F3" s="154"/>
      <c r="G3" s="155"/>
    </row>
    <row r="4" spans="1:7">
      <c r="A4" s="153" t="s">
        <v>3</v>
      </c>
      <c r="B4" s="154"/>
      <c r="C4" s="154"/>
      <c r="D4" s="154"/>
      <c r="E4" s="154"/>
      <c r="F4" s="154"/>
      <c r="G4" s="155"/>
    </row>
    <row r="5" spans="1:7">
      <c r="A5" s="153" t="s">
        <v>486</v>
      </c>
      <c r="B5" s="154"/>
      <c r="C5" s="154"/>
      <c r="D5" s="154"/>
      <c r="E5" s="154"/>
      <c r="F5" s="154"/>
      <c r="G5" s="155"/>
    </row>
    <row r="6" spans="1:7">
      <c r="A6" s="164" t="s">
        <v>4</v>
      </c>
      <c r="B6" s="2">
        <f>ANIO1P</f>
        <v>2021</v>
      </c>
      <c r="C6" s="177" t="str">
        <f>ANIO2P</f>
        <v>2022 (d)</v>
      </c>
      <c r="D6" s="177" t="str">
        <f>ANIO3P</f>
        <v>2023 (d)</v>
      </c>
      <c r="E6" s="177" t="str">
        <f>ANIO4P</f>
        <v>2024 (d)</v>
      </c>
      <c r="F6" s="177" t="str">
        <f>ANIO5P</f>
        <v>2025 (d)</v>
      </c>
      <c r="G6" s="177" t="str">
        <f>ANIO6P</f>
        <v>2026 (d)</v>
      </c>
    </row>
    <row r="7" spans="1:7" ht="48" customHeight="1">
      <c r="A7" s="165"/>
      <c r="B7" s="13" t="s">
        <v>487</v>
      </c>
      <c r="C7" s="178"/>
      <c r="D7" s="178"/>
      <c r="E7" s="178"/>
      <c r="F7" s="178"/>
      <c r="G7" s="178"/>
    </row>
    <row r="8" spans="1:7">
      <c r="A8" s="3" t="s">
        <v>488</v>
      </c>
      <c r="B8" s="9">
        <f>SUM(B9:B20)</f>
        <v>186045032.98000002</v>
      </c>
      <c r="C8" s="9">
        <f t="shared" ref="C8:G8" si="0">SUM(C9:C20)</f>
        <v>185182039.38999999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>
      <c r="A9" s="4" t="s">
        <v>273</v>
      </c>
      <c r="B9" s="10">
        <v>29799466.379999999</v>
      </c>
      <c r="C9" s="10">
        <v>29954413.949999999</v>
      </c>
      <c r="D9" s="10"/>
      <c r="E9" s="10"/>
      <c r="F9" s="10"/>
      <c r="G9" s="10"/>
    </row>
    <row r="10" spans="1:7">
      <c r="A10" s="4" t="s">
        <v>274</v>
      </c>
      <c r="B10" s="10">
        <v>0</v>
      </c>
      <c r="C10" s="10">
        <v>0</v>
      </c>
      <c r="D10" s="10"/>
      <c r="E10" s="10"/>
      <c r="F10" s="10"/>
      <c r="G10" s="10"/>
    </row>
    <row r="11" spans="1:7">
      <c r="A11" s="4" t="s">
        <v>275</v>
      </c>
      <c r="B11" s="10">
        <v>2140000</v>
      </c>
      <c r="C11" s="10">
        <v>1870000</v>
      </c>
      <c r="D11" s="10"/>
      <c r="E11" s="10"/>
      <c r="F11" s="10"/>
      <c r="G11" s="10"/>
    </row>
    <row r="12" spans="1:7">
      <c r="A12" s="4" t="s">
        <v>489</v>
      </c>
      <c r="B12" s="10">
        <v>13276331.6</v>
      </c>
      <c r="C12" s="10">
        <v>12972363.65</v>
      </c>
      <c r="D12" s="10"/>
      <c r="E12" s="10"/>
      <c r="F12" s="10"/>
      <c r="G12" s="10"/>
    </row>
    <row r="13" spans="1:7">
      <c r="A13" s="4" t="s">
        <v>277</v>
      </c>
      <c r="B13" s="10">
        <v>8322462.4900000002</v>
      </c>
      <c r="C13" s="10">
        <v>10825275.039999999</v>
      </c>
      <c r="D13" s="10"/>
      <c r="E13" s="10"/>
      <c r="F13" s="10"/>
      <c r="G13" s="10"/>
    </row>
    <row r="14" spans="1:7">
      <c r="A14" s="4" t="s">
        <v>278</v>
      </c>
      <c r="B14" s="10">
        <v>1109836.3700000001</v>
      </c>
      <c r="C14" s="10">
        <v>1118447.6299999999</v>
      </c>
      <c r="D14" s="10"/>
      <c r="E14" s="10"/>
      <c r="F14" s="10"/>
      <c r="G14" s="10"/>
    </row>
    <row r="15" spans="1:7">
      <c r="A15" s="4" t="s">
        <v>490</v>
      </c>
      <c r="B15" s="10">
        <v>0</v>
      </c>
      <c r="C15" s="10">
        <v>0</v>
      </c>
      <c r="D15" s="10"/>
      <c r="E15" s="10"/>
      <c r="F15" s="10"/>
      <c r="G15" s="10"/>
    </row>
    <row r="16" spans="1:7">
      <c r="A16" s="4" t="s">
        <v>491</v>
      </c>
      <c r="B16" s="10">
        <v>107159285</v>
      </c>
      <c r="C16" s="10">
        <v>112462680.94</v>
      </c>
      <c r="D16" s="10"/>
      <c r="E16" s="10"/>
      <c r="F16" s="10"/>
      <c r="G16" s="10"/>
    </row>
    <row r="17" spans="1:7">
      <c r="A17" s="92" t="s">
        <v>492</v>
      </c>
      <c r="B17" s="10">
        <v>3869431.71</v>
      </c>
      <c r="C17" s="10">
        <v>2949303.64</v>
      </c>
      <c r="D17" s="10"/>
      <c r="E17" s="10"/>
      <c r="F17" s="10"/>
      <c r="G17" s="10"/>
    </row>
    <row r="18" spans="1:7">
      <c r="A18" s="4" t="s">
        <v>298</v>
      </c>
      <c r="B18" s="10">
        <v>0</v>
      </c>
      <c r="C18" s="10">
        <v>0</v>
      </c>
      <c r="D18" s="10"/>
      <c r="E18" s="10"/>
      <c r="F18" s="10"/>
      <c r="G18" s="10"/>
    </row>
    <row r="19" spans="1:7">
      <c r="A19" s="4" t="s">
        <v>299</v>
      </c>
      <c r="B19" s="10">
        <v>20368219.43</v>
      </c>
      <c r="C19" s="10">
        <v>13029554.539999999</v>
      </c>
      <c r="D19" s="10"/>
      <c r="E19" s="10"/>
      <c r="F19" s="10"/>
      <c r="G19" s="10"/>
    </row>
    <row r="20" spans="1:7">
      <c r="A20" s="4" t="s">
        <v>493</v>
      </c>
      <c r="B20" s="10">
        <v>0</v>
      </c>
      <c r="C20" s="10">
        <v>0</v>
      </c>
      <c r="D20" s="10"/>
      <c r="E20" s="10"/>
      <c r="F20" s="10"/>
      <c r="G20" s="10"/>
    </row>
    <row r="21" spans="1:7">
      <c r="A21" s="5"/>
      <c r="B21" s="5"/>
      <c r="C21" s="5"/>
      <c r="D21" s="5"/>
      <c r="E21" s="5"/>
      <c r="F21" s="5"/>
      <c r="G21" s="5"/>
    </row>
    <row r="22" spans="1:7">
      <c r="A22" s="6" t="s">
        <v>494</v>
      </c>
      <c r="B22" s="11">
        <f>SUM(B23:B27)</f>
        <v>55318116</v>
      </c>
      <c r="C22" s="11">
        <f t="shared" ref="C22:G22" si="1">SUM(C23:C27)</f>
        <v>57848633</v>
      </c>
      <c r="D22" s="11">
        <f t="shared" si="1"/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</row>
    <row r="23" spans="1:7">
      <c r="A23" s="4" t="s">
        <v>495</v>
      </c>
      <c r="B23" s="10">
        <v>55318116</v>
      </c>
      <c r="C23" s="10">
        <v>57848633</v>
      </c>
      <c r="D23" s="10"/>
      <c r="E23" s="10"/>
      <c r="F23" s="10"/>
      <c r="G23" s="10"/>
    </row>
    <row r="24" spans="1:7">
      <c r="A24" s="4" t="s">
        <v>496</v>
      </c>
      <c r="B24" s="10"/>
      <c r="C24" s="10"/>
      <c r="D24" s="10"/>
      <c r="E24" s="10"/>
      <c r="F24" s="10"/>
      <c r="G24" s="10"/>
    </row>
    <row r="25" spans="1:7">
      <c r="A25" s="4" t="s">
        <v>497</v>
      </c>
      <c r="B25" s="10"/>
      <c r="C25" s="10"/>
      <c r="D25" s="10"/>
      <c r="E25" s="10"/>
      <c r="F25" s="10"/>
      <c r="G25" s="10"/>
    </row>
    <row r="26" spans="1:7">
      <c r="A26" s="7" t="s">
        <v>324</v>
      </c>
      <c r="B26" s="10"/>
      <c r="C26" s="10"/>
      <c r="D26" s="10"/>
      <c r="E26" s="10"/>
      <c r="F26" s="10"/>
      <c r="G26" s="10"/>
    </row>
    <row r="27" spans="1:7">
      <c r="A27" s="4" t="s">
        <v>325</v>
      </c>
      <c r="B27" s="10"/>
      <c r="C27" s="10"/>
      <c r="D27" s="10"/>
      <c r="E27" s="10"/>
      <c r="F27" s="10"/>
      <c r="G27" s="10"/>
    </row>
    <row r="28" spans="1:7">
      <c r="A28" s="5"/>
      <c r="B28" s="5"/>
      <c r="C28" s="5"/>
      <c r="D28" s="5"/>
      <c r="E28" s="5"/>
      <c r="F28" s="5"/>
      <c r="G28" s="5"/>
    </row>
    <row r="29" spans="1:7">
      <c r="A29" s="6" t="s">
        <v>498</v>
      </c>
      <c r="B29" s="11">
        <f>B30</f>
        <v>0</v>
      </c>
      <c r="C29" s="11">
        <f t="shared" ref="C29:G29" si="2">C30</f>
        <v>0</v>
      </c>
      <c r="D29" s="11">
        <f t="shared" si="2"/>
        <v>0</v>
      </c>
      <c r="E29" s="11">
        <f t="shared" si="2"/>
        <v>0</v>
      </c>
      <c r="F29" s="11">
        <f t="shared" si="2"/>
        <v>0</v>
      </c>
      <c r="G29" s="11">
        <f t="shared" si="2"/>
        <v>0</v>
      </c>
    </row>
    <row r="30" spans="1:7">
      <c r="A30" s="4" t="s">
        <v>32</v>
      </c>
      <c r="B30" s="10"/>
      <c r="C30" s="10"/>
      <c r="D30" s="10"/>
      <c r="E30" s="10"/>
      <c r="F30" s="10"/>
      <c r="G30" s="10"/>
    </row>
    <row r="31" spans="1:7">
      <c r="A31" s="5"/>
      <c r="B31" s="5"/>
      <c r="C31" s="5"/>
      <c r="D31" s="5"/>
      <c r="E31" s="5"/>
      <c r="F31" s="5"/>
      <c r="G31" s="5"/>
    </row>
    <row r="32" spans="1:7">
      <c r="A32" s="134" t="s">
        <v>499</v>
      </c>
      <c r="B32" s="11">
        <f>B29+B22+B8</f>
        <v>241363148.98000002</v>
      </c>
      <c r="C32" s="11">
        <f t="shared" ref="C32:F32" si="3">C29+C22+C8</f>
        <v>243030672.38999999</v>
      </c>
      <c r="D32" s="11">
        <f t="shared" si="3"/>
        <v>0</v>
      </c>
      <c r="E32" s="11">
        <f t="shared" si="3"/>
        <v>0</v>
      </c>
      <c r="F32" s="11">
        <f t="shared" si="3"/>
        <v>0</v>
      </c>
      <c r="G32" s="11">
        <f>G29+G22+G8</f>
        <v>0</v>
      </c>
    </row>
    <row r="33" spans="1:7">
      <c r="A33" s="5"/>
      <c r="B33" s="5"/>
      <c r="C33" s="5"/>
      <c r="D33" s="5"/>
      <c r="E33" s="5"/>
      <c r="F33" s="5"/>
      <c r="G33" s="5"/>
    </row>
    <row r="34" spans="1:7">
      <c r="A34" s="6" t="s">
        <v>34</v>
      </c>
      <c r="B34" s="85"/>
      <c r="C34" s="85"/>
      <c r="D34" s="85"/>
      <c r="E34" s="85"/>
      <c r="F34" s="85"/>
      <c r="G34" s="85"/>
    </row>
    <row r="35" spans="1:7" ht="30">
      <c r="A35" s="8" t="s">
        <v>35</v>
      </c>
      <c r="B35" s="10"/>
      <c r="C35" s="10"/>
      <c r="D35" s="10"/>
      <c r="E35" s="10"/>
      <c r="F35" s="10"/>
      <c r="G35" s="10"/>
    </row>
    <row r="36" spans="1:7" ht="30">
      <c r="A36" s="8" t="s">
        <v>330</v>
      </c>
      <c r="B36" s="10"/>
      <c r="C36" s="10"/>
      <c r="D36" s="10"/>
      <c r="E36" s="10"/>
      <c r="F36" s="10"/>
      <c r="G36" s="10"/>
    </row>
    <row r="37" spans="1:7">
      <c r="A37" s="6" t="s">
        <v>500</v>
      </c>
      <c r="B37" s="11">
        <f>B36+B35</f>
        <v>0</v>
      </c>
      <c r="C37" s="11">
        <f t="shared" ref="C37:F37" si="4">C36+C35</f>
        <v>0</v>
      </c>
      <c r="D37" s="11">
        <f t="shared" si="4"/>
        <v>0</v>
      </c>
      <c r="E37" s="11">
        <f t="shared" si="4"/>
        <v>0</v>
      </c>
      <c r="F37" s="11">
        <f t="shared" si="4"/>
        <v>0</v>
      </c>
      <c r="G37" s="11">
        <f>G36+G35</f>
        <v>0</v>
      </c>
    </row>
    <row r="38" spans="1:7">
      <c r="A38" s="68"/>
      <c r="B38" s="58"/>
      <c r="C38" s="58"/>
      <c r="D38" s="58"/>
      <c r="E38" s="58"/>
      <c r="F38" s="58"/>
      <c r="G38" s="58"/>
    </row>
    <row r="39" spans="1:7" hidden="1">
      <c r="A39" s="114"/>
      <c r="B39" s="114"/>
      <c r="C39" s="114"/>
      <c r="D39" s="114"/>
      <c r="E39" s="114"/>
      <c r="F39" s="114"/>
      <c r="G39" s="114"/>
    </row>
    <row r="40" spans="1:7" hidden="1">
      <c r="A40" s="114"/>
      <c r="B40" s="114"/>
      <c r="C40" s="114"/>
      <c r="D40" s="114"/>
      <c r="E40" s="114"/>
      <c r="F40" s="114"/>
      <c r="G40" s="114"/>
    </row>
    <row r="41" spans="1:7" hidden="1">
      <c r="A41" s="114"/>
      <c r="B41" s="114"/>
      <c r="C41" s="114"/>
      <c r="D41" s="114"/>
      <c r="E41" s="114"/>
      <c r="F41" s="114"/>
      <c r="G41" s="114"/>
    </row>
    <row r="42" spans="1:7" hidden="1">
      <c r="A42" s="114"/>
      <c r="B42" s="114"/>
      <c r="C42" s="114"/>
      <c r="D42" s="114"/>
      <c r="E42" s="114"/>
      <c r="F42" s="114"/>
      <c r="G42" s="114"/>
    </row>
    <row r="43" spans="1:7" hidden="1">
      <c r="A43" s="114"/>
      <c r="B43" s="114"/>
      <c r="C43" s="114"/>
      <c r="D43" s="114"/>
      <c r="E43" s="114"/>
      <c r="F43" s="114"/>
      <c r="G43" s="114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#REF!</xm:f>
          </x14:formula1>
          <x14:formula2>
            <xm:f>#REF!</xm:f>
          </x14:formula2>
          <xm:sqref>B6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C17" sqref="C17"/>
    </sheetView>
  </sheetViews>
  <sheetFormatPr baseColWidth="10" defaultColWidth="0" defaultRowHeight="15" customHeight="1" zeroHeight="1"/>
  <cols>
    <col min="1" max="1" width="68.7109375" style="20" customWidth="1"/>
    <col min="2" max="7" width="20.7109375" style="20" customWidth="1"/>
    <col min="8" max="16384" width="10.85546875" style="20" hidden="1"/>
  </cols>
  <sheetData>
    <row r="1" spans="1:7" s="1" customFormat="1" ht="21">
      <c r="A1" s="167" t="s">
        <v>501</v>
      </c>
      <c r="B1" s="167"/>
      <c r="C1" s="167"/>
      <c r="D1" s="167"/>
      <c r="E1" s="167"/>
      <c r="F1" s="167"/>
      <c r="G1" s="167"/>
    </row>
    <row r="2" spans="1:7" s="1" customFormat="1">
      <c r="A2" s="150" t="str">
        <f>ENTIDAD</f>
        <v>Municipio de Moroleón, Gobierno del Estado de Guanajuato</v>
      </c>
      <c r="B2" s="151"/>
      <c r="C2" s="151"/>
      <c r="D2" s="151"/>
      <c r="E2" s="151"/>
      <c r="F2" s="151"/>
      <c r="G2" s="152"/>
    </row>
    <row r="3" spans="1:7" s="1" customFormat="1">
      <c r="A3" s="153" t="s">
        <v>502</v>
      </c>
      <c r="B3" s="154"/>
      <c r="C3" s="154"/>
      <c r="D3" s="154"/>
      <c r="E3" s="154"/>
      <c r="F3" s="154"/>
      <c r="G3" s="155"/>
    </row>
    <row r="4" spans="1:7" s="1" customFormat="1">
      <c r="A4" s="153" t="s">
        <v>3</v>
      </c>
      <c r="B4" s="154"/>
      <c r="C4" s="154"/>
      <c r="D4" s="154"/>
      <c r="E4" s="154"/>
      <c r="F4" s="154"/>
      <c r="G4" s="155"/>
    </row>
    <row r="5" spans="1:7" s="1" customFormat="1">
      <c r="A5" s="153" t="s">
        <v>486</v>
      </c>
      <c r="B5" s="154"/>
      <c r="C5" s="154"/>
      <c r="D5" s="154"/>
      <c r="E5" s="154"/>
      <c r="F5" s="154"/>
      <c r="G5" s="155"/>
    </row>
    <row r="6" spans="1:7" s="1" customFormat="1">
      <c r="A6" s="179" t="s">
        <v>503</v>
      </c>
      <c r="B6" s="2">
        <f>ANIO1P</f>
        <v>2021</v>
      </c>
      <c r="C6" s="177" t="str">
        <f>ANIO2P</f>
        <v>2022 (d)</v>
      </c>
      <c r="D6" s="177" t="str">
        <f>ANIO3P</f>
        <v>2023 (d)</v>
      </c>
      <c r="E6" s="177" t="str">
        <f>ANIO4P</f>
        <v>2024 (d)</v>
      </c>
      <c r="F6" s="177" t="str">
        <f>ANIO5P</f>
        <v>2025 (d)</v>
      </c>
      <c r="G6" s="177" t="str">
        <f>ANIO6P</f>
        <v>2026 (d)</v>
      </c>
    </row>
    <row r="7" spans="1:7" s="1" customFormat="1" ht="45">
      <c r="A7" s="180"/>
      <c r="B7" s="13" t="s">
        <v>487</v>
      </c>
      <c r="C7" s="178"/>
      <c r="D7" s="178"/>
      <c r="E7" s="178"/>
      <c r="F7" s="178"/>
      <c r="G7" s="178"/>
    </row>
    <row r="8" spans="1:7">
      <c r="A8" s="3" t="s">
        <v>504</v>
      </c>
      <c r="B8" s="9">
        <f>SUM(B9:B17)</f>
        <v>186045032.94437116</v>
      </c>
      <c r="C8" s="9">
        <f t="shared" ref="C8:G8" si="0">SUM(C9:C17)</f>
        <v>185182039.35555351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>
      <c r="A9" s="4" t="s">
        <v>505</v>
      </c>
      <c r="B9" s="10">
        <v>113013957.24853136</v>
      </c>
      <c r="C9" s="10">
        <v>111855625.521017</v>
      </c>
      <c r="D9" s="10"/>
      <c r="E9" s="10"/>
      <c r="F9" s="10"/>
      <c r="G9" s="10"/>
    </row>
    <row r="10" spans="1:7">
      <c r="A10" s="4" t="s">
        <v>506</v>
      </c>
      <c r="B10" s="10">
        <v>10775964.340000002</v>
      </c>
      <c r="C10" s="10">
        <v>10775964.340000002</v>
      </c>
      <c r="D10" s="10"/>
      <c r="E10" s="10"/>
      <c r="F10" s="10"/>
      <c r="G10" s="10"/>
    </row>
    <row r="11" spans="1:7">
      <c r="A11" s="4" t="s">
        <v>507</v>
      </c>
      <c r="B11" s="10">
        <v>17663221.76617001</v>
      </c>
      <c r="C11" s="10">
        <v>17783665.046170011</v>
      </c>
      <c r="D11" s="10"/>
      <c r="E11" s="10"/>
      <c r="F11" s="10"/>
      <c r="G11" s="10"/>
    </row>
    <row r="12" spans="1:7">
      <c r="A12" s="4" t="s">
        <v>508</v>
      </c>
      <c r="B12" s="10">
        <v>20689485.869669791</v>
      </c>
      <c r="C12" s="10">
        <v>20896380.72836649</v>
      </c>
      <c r="D12" s="10"/>
      <c r="E12" s="10"/>
      <c r="F12" s="10"/>
      <c r="G12" s="10"/>
    </row>
    <row r="13" spans="1:7">
      <c r="A13" s="4" t="s">
        <v>509</v>
      </c>
      <c r="B13" s="10">
        <v>712183.3</v>
      </c>
      <c r="C13" s="10">
        <v>712183.3</v>
      </c>
      <c r="D13" s="10"/>
      <c r="E13" s="10"/>
      <c r="F13" s="10"/>
      <c r="G13" s="10"/>
    </row>
    <row r="14" spans="1:7">
      <c r="A14" s="4" t="s">
        <v>510</v>
      </c>
      <c r="B14" s="10">
        <v>700001</v>
      </c>
      <c r="C14" s="10">
        <v>700001</v>
      </c>
      <c r="D14" s="10"/>
      <c r="E14" s="10"/>
      <c r="F14" s="10"/>
      <c r="G14" s="10"/>
    </row>
    <row r="15" spans="1:7">
      <c r="A15" s="4" t="s">
        <v>511</v>
      </c>
      <c r="B15" s="10">
        <v>32000</v>
      </c>
      <c r="C15" s="10">
        <v>0</v>
      </c>
      <c r="D15" s="10"/>
      <c r="E15" s="10"/>
      <c r="F15" s="10"/>
      <c r="G15" s="10"/>
    </row>
    <row r="16" spans="1:7">
      <c r="A16" s="4" t="s">
        <v>512</v>
      </c>
      <c r="B16" s="10">
        <v>22458219.420000002</v>
      </c>
      <c r="C16" s="10">
        <v>22458219.420000002</v>
      </c>
      <c r="D16" s="10"/>
      <c r="E16" s="10"/>
      <c r="F16" s="10"/>
      <c r="G16" s="10"/>
    </row>
    <row r="17" spans="1:7">
      <c r="A17" s="4" t="s">
        <v>513</v>
      </c>
      <c r="B17" s="10">
        <v>0</v>
      </c>
      <c r="C17" s="10">
        <v>0</v>
      </c>
      <c r="D17" s="10"/>
      <c r="E17" s="10"/>
      <c r="F17" s="10"/>
      <c r="G17" s="10"/>
    </row>
    <row r="18" spans="1:7">
      <c r="A18" s="137"/>
      <c r="B18" s="5"/>
      <c r="C18" s="5"/>
      <c r="D18" s="5"/>
      <c r="E18" s="5"/>
      <c r="F18" s="5"/>
      <c r="G18" s="5"/>
    </row>
    <row r="19" spans="1:7">
      <c r="A19" s="6" t="s">
        <v>514</v>
      </c>
      <c r="B19" s="11">
        <f>SUM(B20:B28)</f>
        <v>55318116.009999998</v>
      </c>
      <c r="C19" s="11">
        <f t="shared" ref="C19:G19" si="1">SUM(C20:C28)</f>
        <v>57848633.031599998</v>
      </c>
      <c r="D19" s="11">
        <f t="shared" si="1"/>
        <v>0</v>
      </c>
      <c r="E19" s="11">
        <f t="shared" si="1"/>
        <v>0</v>
      </c>
      <c r="F19" s="11">
        <f t="shared" si="1"/>
        <v>0</v>
      </c>
      <c r="G19" s="11">
        <f t="shared" si="1"/>
        <v>0</v>
      </c>
    </row>
    <row r="20" spans="1:7">
      <c r="A20" s="4" t="s">
        <v>505</v>
      </c>
      <c r="B20" s="10">
        <v>24140572.16</v>
      </c>
      <c r="C20" s="10">
        <v>26670449.181600001</v>
      </c>
      <c r="D20" s="10"/>
      <c r="E20" s="10"/>
      <c r="F20" s="10"/>
      <c r="G20" s="10"/>
    </row>
    <row r="21" spans="1:7">
      <c r="A21" s="4" t="s">
        <v>506</v>
      </c>
      <c r="B21" s="10">
        <v>8946092.2300000004</v>
      </c>
      <c r="C21" s="10">
        <v>8946092.2300000004</v>
      </c>
      <c r="D21" s="10"/>
      <c r="E21" s="10"/>
      <c r="F21" s="10"/>
      <c r="G21" s="10"/>
    </row>
    <row r="22" spans="1:7">
      <c r="A22" s="4" t="s">
        <v>507</v>
      </c>
      <c r="B22" s="10">
        <v>941666.62</v>
      </c>
      <c r="C22" s="10">
        <v>941666.62</v>
      </c>
      <c r="D22" s="10"/>
      <c r="E22" s="10"/>
      <c r="F22" s="10"/>
      <c r="G22" s="10"/>
    </row>
    <row r="23" spans="1:7">
      <c r="A23" s="4" t="s">
        <v>508</v>
      </c>
      <c r="B23" s="10"/>
      <c r="C23" s="10">
        <v>0</v>
      </c>
      <c r="D23" s="10"/>
      <c r="E23" s="10"/>
      <c r="F23" s="10"/>
      <c r="G23" s="10"/>
    </row>
    <row r="24" spans="1:7">
      <c r="A24" s="4" t="s">
        <v>509</v>
      </c>
      <c r="B24" s="10">
        <v>64000</v>
      </c>
      <c r="C24" s="10">
        <v>64640</v>
      </c>
      <c r="D24" s="10"/>
      <c r="E24" s="10"/>
      <c r="F24" s="10"/>
      <c r="G24" s="10"/>
    </row>
    <row r="25" spans="1:7">
      <c r="A25" s="4" t="s">
        <v>510</v>
      </c>
      <c r="B25" s="10"/>
      <c r="C25" s="10">
        <v>0</v>
      </c>
      <c r="D25" s="10"/>
      <c r="E25" s="10"/>
      <c r="F25" s="10"/>
      <c r="G25" s="10"/>
    </row>
    <row r="26" spans="1:7">
      <c r="A26" s="4" t="s">
        <v>511</v>
      </c>
      <c r="B26" s="10">
        <v>0</v>
      </c>
      <c r="C26" s="10">
        <v>0</v>
      </c>
      <c r="D26" s="10"/>
      <c r="E26" s="10"/>
      <c r="F26" s="10"/>
      <c r="G26" s="10"/>
    </row>
    <row r="27" spans="1:7">
      <c r="A27" s="4" t="s">
        <v>515</v>
      </c>
      <c r="B27" s="10">
        <v>21225785</v>
      </c>
      <c r="C27" s="10">
        <v>21225785</v>
      </c>
      <c r="D27" s="10"/>
      <c r="E27" s="10"/>
      <c r="F27" s="10"/>
      <c r="G27" s="10"/>
    </row>
    <row r="28" spans="1:7">
      <c r="A28" s="4" t="s">
        <v>513</v>
      </c>
      <c r="B28" s="10">
        <v>0</v>
      </c>
      <c r="C28" s="10"/>
      <c r="D28" s="10"/>
      <c r="E28" s="10"/>
      <c r="F28" s="10"/>
      <c r="G28" s="10"/>
    </row>
    <row r="29" spans="1:7">
      <c r="A29" s="5"/>
      <c r="B29" s="5"/>
      <c r="C29" s="5"/>
      <c r="D29" s="5"/>
      <c r="E29" s="5"/>
      <c r="F29" s="5"/>
      <c r="G29" s="5"/>
    </row>
    <row r="30" spans="1:7">
      <c r="A30" s="6" t="s">
        <v>516</v>
      </c>
      <c r="B30" s="11">
        <f>B8+B19</f>
        <v>241363148.95437115</v>
      </c>
      <c r="C30" s="11">
        <f t="shared" ref="C30:G30" si="2">C8+C19</f>
        <v>243030672.38715351</v>
      </c>
      <c r="D30" s="11">
        <f t="shared" si="2"/>
        <v>0</v>
      </c>
      <c r="E30" s="11">
        <f t="shared" si="2"/>
        <v>0</v>
      </c>
      <c r="F30" s="11">
        <f t="shared" si="2"/>
        <v>0</v>
      </c>
      <c r="G30" s="11">
        <f t="shared" si="2"/>
        <v>0</v>
      </c>
    </row>
    <row r="31" spans="1:7">
      <c r="A31" s="68"/>
      <c r="B31" s="68"/>
      <c r="C31" s="68"/>
      <c r="D31" s="68"/>
      <c r="E31" s="68"/>
      <c r="F31" s="68"/>
      <c r="G31" s="68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#REF!</xm:f>
          </x14:formula1>
          <x14:formula2>
            <xm:f>#REF!</xm:f>
          </x14:formula2>
          <xm:sqref>B6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D9" sqref="D9"/>
    </sheetView>
  </sheetViews>
  <sheetFormatPr baseColWidth="10" defaultRowHeight="15"/>
  <cols>
    <col min="1" max="1" width="74.140625" customWidth="1"/>
    <col min="2" max="7" width="17" customWidth="1"/>
  </cols>
  <sheetData>
    <row r="1" spans="1:7" ht="21">
      <c r="A1" s="167" t="s">
        <v>0</v>
      </c>
      <c r="B1" s="167"/>
      <c r="C1" s="167"/>
      <c r="D1" s="167"/>
      <c r="E1" s="167"/>
      <c r="F1" s="167"/>
      <c r="G1" s="167"/>
    </row>
    <row r="2" spans="1:7">
      <c r="A2" s="150" t="s">
        <v>1</v>
      </c>
      <c r="B2" s="151"/>
      <c r="C2" s="151"/>
      <c r="D2" s="151"/>
      <c r="E2" s="151"/>
      <c r="F2" s="151"/>
      <c r="G2" s="152"/>
    </row>
    <row r="3" spans="1:7">
      <c r="A3" s="153" t="s">
        <v>2</v>
      </c>
      <c r="B3" s="154"/>
      <c r="C3" s="154"/>
      <c r="D3" s="154"/>
      <c r="E3" s="154"/>
      <c r="F3" s="154"/>
      <c r="G3" s="155"/>
    </row>
    <row r="4" spans="1:7">
      <c r="A4" s="159" t="s">
        <v>3</v>
      </c>
      <c r="B4" s="160"/>
      <c r="C4" s="160"/>
      <c r="D4" s="160"/>
      <c r="E4" s="160"/>
      <c r="F4" s="160"/>
      <c r="G4" s="161"/>
    </row>
    <row r="5" spans="1:7">
      <c r="A5" s="184" t="s">
        <v>4</v>
      </c>
      <c r="B5" s="182" t="s">
        <v>5</v>
      </c>
      <c r="C5" s="182" t="s">
        <v>6</v>
      </c>
      <c r="D5" s="182" t="s">
        <v>7</v>
      </c>
      <c r="E5" s="182" t="s">
        <v>8</v>
      </c>
      <c r="F5" s="182" t="s">
        <v>9</v>
      </c>
      <c r="G5" s="2">
        <v>2020</v>
      </c>
    </row>
    <row r="6" spans="1:7" ht="32.25">
      <c r="A6" s="185"/>
      <c r="B6" s="183"/>
      <c r="C6" s="183"/>
      <c r="D6" s="183"/>
      <c r="E6" s="183"/>
      <c r="F6" s="183"/>
      <c r="G6" s="13" t="s">
        <v>10</v>
      </c>
    </row>
    <row r="7" spans="1:7">
      <c r="A7" s="3" t="s">
        <v>11</v>
      </c>
      <c r="B7" s="9">
        <v>113214507.25</v>
      </c>
      <c r="C7" s="9">
        <v>119958048.12</v>
      </c>
      <c r="D7" s="9">
        <v>125538671.32000001</v>
      </c>
      <c r="E7" s="9">
        <v>203302957.74000001</v>
      </c>
      <c r="F7" s="9">
        <v>223920539.06</v>
      </c>
      <c r="G7" s="148">
        <v>209361634.80000001</v>
      </c>
    </row>
    <row r="8" spans="1:7">
      <c r="A8" s="4" t="s">
        <v>12</v>
      </c>
      <c r="B8" s="10">
        <v>19708619.690000001</v>
      </c>
      <c r="C8" s="10">
        <v>20661047.73</v>
      </c>
      <c r="D8" s="10">
        <v>21992526.260000002</v>
      </c>
      <c r="E8" s="10">
        <v>23300769.57</v>
      </c>
      <c r="F8" s="10">
        <v>24129234.93</v>
      </c>
      <c r="G8" s="89">
        <v>29552250.870000001</v>
      </c>
    </row>
    <row r="9" spans="1:7">
      <c r="A9" s="4" t="s">
        <v>13</v>
      </c>
      <c r="B9" s="10"/>
      <c r="C9" s="10"/>
      <c r="D9" s="10"/>
      <c r="E9" s="10">
        <v>0</v>
      </c>
      <c r="F9" s="10">
        <v>0</v>
      </c>
      <c r="G9" s="89">
        <v>0</v>
      </c>
    </row>
    <row r="10" spans="1:7">
      <c r="A10" s="4" t="s">
        <v>14</v>
      </c>
      <c r="B10" s="10">
        <v>3018221.14</v>
      </c>
      <c r="C10" s="10">
        <v>2762974.93</v>
      </c>
      <c r="D10" s="10">
        <v>1125686.53</v>
      </c>
      <c r="E10" s="10">
        <v>1866954.01</v>
      </c>
      <c r="F10" s="10">
        <v>1353644.74</v>
      </c>
      <c r="G10" s="89">
        <v>2821527.77</v>
      </c>
    </row>
    <row r="11" spans="1:7">
      <c r="A11" s="4" t="s">
        <v>15</v>
      </c>
      <c r="B11" s="10">
        <v>2848952.24</v>
      </c>
      <c r="C11" s="10">
        <v>3831228.52</v>
      </c>
      <c r="D11" s="10">
        <v>8265452.0099999998</v>
      </c>
      <c r="E11" s="10">
        <v>13935765.039999999</v>
      </c>
      <c r="F11" s="10">
        <v>13819846.75</v>
      </c>
      <c r="G11" s="89">
        <v>14677550.25</v>
      </c>
    </row>
    <row r="12" spans="1:7">
      <c r="A12" s="4" t="s">
        <v>16</v>
      </c>
      <c r="B12" s="10">
        <v>9913246.7899999991</v>
      </c>
      <c r="C12" s="10">
        <v>9889152.4900000002</v>
      </c>
      <c r="D12" s="10">
        <v>9930134.8499999996</v>
      </c>
      <c r="E12" s="10">
        <v>12712999.99</v>
      </c>
      <c r="F12" s="10">
        <v>13760536.32</v>
      </c>
      <c r="G12" s="89">
        <v>10867906.699999999</v>
      </c>
    </row>
    <row r="13" spans="1:7">
      <c r="A13" s="7" t="s">
        <v>17</v>
      </c>
      <c r="B13" s="10">
        <v>2862223.41</v>
      </c>
      <c r="C13" s="10">
        <v>3100511.98</v>
      </c>
      <c r="D13" s="10">
        <v>1581673.33</v>
      </c>
      <c r="E13" s="10">
        <v>1550955</v>
      </c>
      <c r="F13" s="10">
        <v>1436266.52</v>
      </c>
      <c r="G13" s="89">
        <v>1274878.97</v>
      </c>
    </row>
    <row r="14" spans="1:7">
      <c r="A14" s="4" t="s">
        <v>18</v>
      </c>
      <c r="B14" s="10"/>
      <c r="C14" s="10"/>
      <c r="D14" s="10"/>
      <c r="E14" s="10"/>
      <c r="F14" s="10" t="s">
        <v>19</v>
      </c>
      <c r="G14" s="147">
        <v>0</v>
      </c>
    </row>
    <row r="15" spans="1:7">
      <c r="A15" s="4" t="s">
        <v>20</v>
      </c>
      <c r="B15" s="10">
        <v>74863243.980000004</v>
      </c>
      <c r="C15" s="10">
        <v>79713132.469999999</v>
      </c>
      <c r="D15" s="10">
        <v>82643198.340000004</v>
      </c>
      <c r="E15" s="10">
        <v>105596481.11</v>
      </c>
      <c r="F15" s="10">
        <v>118078879.79000001</v>
      </c>
      <c r="G15" s="147">
        <v>114406402.29000001</v>
      </c>
    </row>
    <row r="16" spans="1:7">
      <c r="A16" s="4" t="s">
        <v>21</v>
      </c>
      <c r="B16" s="10"/>
      <c r="C16" s="10"/>
      <c r="D16" s="10"/>
      <c r="E16" s="10"/>
      <c r="F16" s="10"/>
      <c r="G16" s="10">
        <v>2704396.54</v>
      </c>
    </row>
    <row r="17" spans="1:7">
      <c r="A17" s="4" t="s">
        <v>22</v>
      </c>
      <c r="B17" s="10"/>
      <c r="C17" s="10"/>
      <c r="D17" s="10"/>
      <c r="E17" s="10"/>
      <c r="F17" s="10"/>
      <c r="G17" s="10"/>
    </row>
    <row r="18" spans="1:7">
      <c r="A18" s="4" t="s">
        <v>23</v>
      </c>
      <c r="B18" s="10"/>
      <c r="C18" s="10"/>
      <c r="D18" s="10"/>
      <c r="E18" s="10">
        <v>44339033.020000003</v>
      </c>
      <c r="F18" s="10">
        <v>51342130.009999998</v>
      </c>
      <c r="G18" s="15">
        <v>33056721.41</v>
      </c>
    </row>
    <row r="19" spans="1:7">
      <c r="A19" s="4" t="s">
        <v>24</v>
      </c>
      <c r="B19" s="10"/>
      <c r="C19" s="10"/>
      <c r="D19" s="10"/>
      <c r="E19" s="10"/>
      <c r="F19" s="10"/>
      <c r="G19" s="10"/>
    </row>
    <row r="20" spans="1:7">
      <c r="A20" s="5"/>
      <c r="B20" s="5"/>
      <c r="C20" s="5"/>
      <c r="D20" s="5"/>
      <c r="E20" s="5"/>
      <c r="F20" s="5"/>
      <c r="G20" s="5"/>
    </row>
    <row r="21" spans="1:7">
      <c r="A21" s="6" t="s">
        <v>25</v>
      </c>
      <c r="B21" s="11">
        <v>83203640.050000012</v>
      </c>
      <c r="C21" s="11">
        <v>116301262.67999999</v>
      </c>
      <c r="D21" s="11">
        <v>67552163.359999999</v>
      </c>
      <c r="E21" s="34">
        <f>+E22</f>
        <v>46928695</v>
      </c>
      <c r="F21" s="34">
        <f>+F22</f>
        <v>55987359.399999999</v>
      </c>
      <c r="G21" s="34">
        <f>+G22+G23</f>
        <v>64018208.099999994</v>
      </c>
    </row>
    <row r="22" spans="1:7">
      <c r="A22" s="4" t="s">
        <v>26</v>
      </c>
      <c r="B22" s="15">
        <v>39204486.170000002</v>
      </c>
      <c r="C22" s="15">
        <v>41428214.579999998</v>
      </c>
      <c r="D22" s="15">
        <v>41624609.560000002</v>
      </c>
      <c r="E22" s="15">
        <v>46928695</v>
      </c>
      <c r="F22" s="15">
        <v>55987359.399999999</v>
      </c>
      <c r="G22" s="15">
        <v>57115734.239999995</v>
      </c>
    </row>
    <row r="23" spans="1:7">
      <c r="A23" s="4" t="s">
        <v>27</v>
      </c>
      <c r="B23" s="10">
        <v>43999153.880000003</v>
      </c>
      <c r="C23" s="10">
        <v>74873048.099999994</v>
      </c>
      <c r="D23" s="10">
        <v>25927553.800000001</v>
      </c>
      <c r="E23" s="10"/>
      <c r="F23" s="10"/>
      <c r="G23" s="10">
        <v>6902473.8600000003</v>
      </c>
    </row>
    <row r="24" spans="1:7">
      <c r="A24" s="4" t="s">
        <v>28</v>
      </c>
      <c r="B24" s="10"/>
      <c r="C24" s="10"/>
      <c r="D24" s="10"/>
      <c r="E24" s="10"/>
      <c r="F24" s="10"/>
      <c r="G24" s="10"/>
    </row>
    <row r="25" spans="1:7">
      <c r="A25" s="4" t="s">
        <v>29</v>
      </c>
      <c r="B25" s="10"/>
      <c r="C25" s="10"/>
      <c r="D25" s="10"/>
      <c r="E25" s="10"/>
      <c r="F25" s="10"/>
      <c r="G25" s="10"/>
    </row>
    <row r="26" spans="1:7">
      <c r="A26" s="4" t="s">
        <v>30</v>
      </c>
      <c r="B26" s="10"/>
      <c r="C26" s="10"/>
      <c r="D26" s="10"/>
      <c r="E26" s="10"/>
      <c r="F26" s="10"/>
      <c r="G26" s="10"/>
    </row>
    <row r="27" spans="1:7">
      <c r="A27" s="5"/>
      <c r="B27" s="5"/>
      <c r="C27" s="5"/>
      <c r="D27" s="5"/>
      <c r="E27" s="5"/>
      <c r="F27" s="5"/>
      <c r="G27" s="5"/>
    </row>
    <row r="28" spans="1:7">
      <c r="A28" s="6" t="s">
        <v>31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>
      <c r="A29" s="4" t="s">
        <v>32</v>
      </c>
      <c r="B29" s="10"/>
      <c r="C29" s="10"/>
      <c r="D29" s="10"/>
      <c r="E29" s="10">
        <v>55451974.200000003</v>
      </c>
      <c r="F29" s="10"/>
      <c r="G29" s="15"/>
    </row>
    <row r="30" spans="1:7">
      <c r="A30" s="5"/>
      <c r="B30" s="5"/>
      <c r="C30" s="5"/>
      <c r="D30" s="5"/>
      <c r="E30" s="5"/>
      <c r="F30" s="5"/>
      <c r="G30" s="5"/>
    </row>
    <row r="31" spans="1:7">
      <c r="A31" s="6" t="s">
        <v>33</v>
      </c>
      <c r="B31" s="11">
        <v>196418147.30000001</v>
      </c>
      <c r="C31" s="11">
        <v>236259310.80000001</v>
      </c>
      <c r="D31" s="11">
        <v>193090834.68000001</v>
      </c>
      <c r="E31" s="11">
        <v>199552568.56</v>
      </c>
      <c r="F31" s="34">
        <f>+F21+F7</f>
        <v>279907898.45999998</v>
      </c>
      <c r="G31" s="34">
        <f>+G7+G21+G28</f>
        <v>273379842.89999998</v>
      </c>
    </row>
    <row r="32" spans="1:7">
      <c r="A32" s="5"/>
      <c r="B32" s="5"/>
      <c r="C32" s="5"/>
      <c r="D32" s="5"/>
      <c r="E32" s="5"/>
      <c r="F32" s="5"/>
      <c r="G32" s="5"/>
    </row>
    <row r="33" spans="1:7">
      <c r="A33" s="6" t="s">
        <v>34</v>
      </c>
      <c r="B33" s="5"/>
      <c r="C33" s="5"/>
      <c r="D33" s="5"/>
      <c r="E33" s="5"/>
      <c r="F33" s="5"/>
      <c r="G33" s="5"/>
    </row>
    <row r="34" spans="1:7" ht="30">
      <c r="A34" s="8" t="s">
        <v>35</v>
      </c>
      <c r="B34" s="10"/>
      <c r="C34" s="10"/>
      <c r="D34" s="10"/>
      <c r="E34" s="10">
        <v>46783651.850000001</v>
      </c>
      <c r="F34" s="10"/>
      <c r="G34" s="15"/>
    </row>
    <row r="35" spans="1:7" ht="30">
      <c r="A35" s="8" t="s">
        <v>36</v>
      </c>
      <c r="B35" s="10"/>
      <c r="C35" s="10"/>
      <c r="D35" s="10"/>
      <c r="E35" s="10">
        <v>8668322.3499999996</v>
      </c>
      <c r="F35" s="10"/>
      <c r="G35" s="15"/>
    </row>
    <row r="36" spans="1:7">
      <c r="A36" s="6" t="s">
        <v>37</v>
      </c>
      <c r="B36" s="11">
        <v>0</v>
      </c>
      <c r="C36" s="11">
        <v>0</v>
      </c>
      <c r="D36" s="11">
        <v>0</v>
      </c>
      <c r="E36" s="11">
        <f>+E35+E34</f>
        <v>55451974.200000003</v>
      </c>
      <c r="F36" s="11">
        <v>0</v>
      </c>
      <c r="G36" s="11">
        <f>+G28</f>
        <v>0</v>
      </c>
    </row>
    <row r="37" spans="1:7">
      <c r="A37" s="12"/>
      <c r="B37" s="12"/>
      <c r="C37" s="12"/>
      <c r="D37" s="12"/>
      <c r="E37" s="12"/>
      <c r="F37" s="12"/>
      <c r="G37" s="12"/>
    </row>
    <row r="38" spans="1:7">
      <c r="A38" s="14"/>
      <c r="B38" s="1"/>
      <c r="C38" s="1"/>
      <c r="D38" s="1"/>
      <c r="E38" s="1"/>
      <c r="F38" s="1"/>
      <c r="G38" s="1"/>
    </row>
    <row r="39" spans="1:7">
      <c r="A39" s="181" t="s">
        <v>38</v>
      </c>
      <c r="B39" s="181"/>
      <c r="C39" s="181"/>
      <c r="D39" s="181"/>
      <c r="E39" s="181"/>
      <c r="F39" s="181"/>
      <c r="G39" s="181"/>
    </row>
    <row r="40" spans="1:7">
      <c r="A40" s="181" t="s">
        <v>39</v>
      </c>
      <c r="B40" s="181"/>
      <c r="C40" s="181"/>
      <c r="D40" s="181"/>
      <c r="E40" s="181"/>
      <c r="F40" s="181"/>
      <c r="G40" s="18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</sheetData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3"/>
  <sheetViews>
    <sheetView zoomScale="80" zoomScaleNormal="80" workbookViewId="0">
      <selection activeCell="G26" sqref="G26"/>
    </sheetView>
  </sheetViews>
  <sheetFormatPr baseColWidth="10" defaultColWidth="0" defaultRowHeight="15" customHeight="1" zeroHeight="1"/>
  <cols>
    <col min="1" max="1" width="69.42578125" style="1" customWidth="1"/>
    <col min="2" max="7" width="20.7109375" style="1" customWidth="1"/>
    <col min="8" max="16384" width="10.85546875" style="1" hidden="1"/>
  </cols>
  <sheetData>
    <row r="1" spans="1:7" s="61" customFormat="1" ht="21">
      <c r="A1" s="167" t="s">
        <v>517</v>
      </c>
      <c r="B1" s="167"/>
      <c r="C1" s="167"/>
      <c r="D1" s="167"/>
      <c r="E1" s="167"/>
      <c r="F1" s="167"/>
      <c r="G1" s="167"/>
    </row>
    <row r="2" spans="1:7">
      <c r="A2" s="150" t="str">
        <f>ENTIDAD</f>
        <v>Municipio de Moroleón, Gobierno del Estado de Guanajuato</v>
      </c>
      <c r="B2" s="151"/>
      <c r="C2" s="151"/>
      <c r="D2" s="151"/>
      <c r="E2" s="151"/>
      <c r="F2" s="151"/>
      <c r="G2" s="152"/>
    </row>
    <row r="3" spans="1:7">
      <c r="A3" s="153" t="s">
        <v>518</v>
      </c>
      <c r="B3" s="154"/>
      <c r="C3" s="154"/>
      <c r="D3" s="154"/>
      <c r="E3" s="154"/>
      <c r="F3" s="154"/>
      <c r="G3" s="155"/>
    </row>
    <row r="4" spans="1:7">
      <c r="A4" s="159" t="s">
        <v>3</v>
      </c>
      <c r="B4" s="160"/>
      <c r="C4" s="160"/>
      <c r="D4" s="160"/>
      <c r="E4" s="160"/>
      <c r="F4" s="160"/>
      <c r="G4" s="161"/>
    </row>
    <row r="5" spans="1:7">
      <c r="A5" s="186" t="s">
        <v>503</v>
      </c>
      <c r="B5" s="182" t="str">
        <f>ANIO5R</f>
        <v>2015 ¹ (c)</v>
      </c>
      <c r="C5" s="182" t="str">
        <f>ANIO4R</f>
        <v>2016 ¹ (c)</v>
      </c>
      <c r="D5" s="182" t="str">
        <f>ANIO3R</f>
        <v>2017 ¹ (c)</v>
      </c>
      <c r="E5" s="182" t="str">
        <f>ANIO2R</f>
        <v>2018 ¹ (c)</v>
      </c>
      <c r="F5" s="182" t="str">
        <f>ANIO1R</f>
        <v>2019 ¹ (c)</v>
      </c>
      <c r="G5" s="2">
        <f>ANIO_INFORME</f>
        <v>2020</v>
      </c>
    </row>
    <row r="6" spans="1:7" ht="32.25">
      <c r="A6" s="187"/>
      <c r="B6" s="183"/>
      <c r="C6" s="183"/>
      <c r="D6" s="183"/>
      <c r="E6" s="183"/>
      <c r="F6" s="183"/>
      <c r="G6" s="13" t="s">
        <v>519</v>
      </c>
    </row>
    <row r="7" spans="1:7">
      <c r="A7" s="3" t="s">
        <v>520</v>
      </c>
      <c r="B7" s="9">
        <f>SUM(B8:B16)</f>
        <v>145236257.94</v>
      </c>
      <c r="C7" s="9">
        <f t="shared" ref="C7:G7" si="0">SUM(C8:C16)</f>
        <v>188186314.97</v>
      </c>
      <c r="D7" s="9">
        <f t="shared" si="0"/>
        <v>131360607.71000002</v>
      </c>
      <c r="E7" s="9">
        <f t="shared" si="0"/>
        <v>142635442.13</v>
      </c>
      <c r="F7" s="9">
        <f t="shared" si="0"/>
        <v>170407762.73000002</v>
      </c>
      <c r="G7" s="9">
        <f t="shared" si="0"/>
        <v>257326106.67999998</v>
      </c>
    </row>
    <row r="8" spans="1:7">
      <c r="A8" s="4" t="s">
        <v>505</v>
      </c>
      <c r="B8" s="10">
        <v>67858574.390000001</v>
      </c>
      <c r="C8" s="10">
        <v>69078462.109999999</v>
      </c>
      <c r="D8" s="10">
        <v>71866876.020000011</v>
      </c>
      <c r="E8" s="10">
        <v>76564545.599999994</v>
      </c>
      <c r="F8" s="10">
        <v>83307526.969999999</v>
      </c>
      <c r="G8" s="10">
        <v>100482608.02</v>
      </c>
    </row>
    <row r="9" spans="1:7">
      <c r="A9" s="4" t="s">
        <v>506</v>
      </c>
      <c r="B9" s="10">
        <v>8172257.3699999992</v>
      </c>
      <c r="C9" s="10">
        <v>8466542.8399999999</v>
      </c>
      <c r="D9" s="10">
        <v>10590053.18</v>
      </c>
      <c r="E9" s="10">
        <v>9398585.5900000017</v>
      </c>
      <c r="F9" s="10">
        <v>7909413.7299999995</v>
      </c>
      <c r="G9" s="10">
        <v>9224349.459999999</v>
      </c>
    </row>
    <row r="10" spans="1:7">
      <c r="A10" s="4" t="s">
        <v>507</v>
      </c>
      <c r="B10" s="10">
        <v>7823292.2000000002</v>
      </c>
      <c r="C10" s="10">
        <v>12227519.02</v>
      </c>
      <c r="D10" s="10">
        <v>14588988.98</v>
      </c>
      <c r="E10" s="10">
        <v>13556360.09</v>
      </c>
      <c r="F10" s="10">
        <v>16918480.700000003</v>
      </c>
      <c r="G10" s="10">
        <v>17719160.670000002</v>
      </c>
    </row>
    <row r="11" spans="1:7">
      <c r="A11" s="4" t="s">
        <v>508</v>
      </c>
      <c r="B11" s="10">
        <v>15043211.289999999</v>
      </c>
      <c r="C11" s="10">
        <v>16898480.780000001</v>
      </c>
      <c r="D11" s="10">
        <v>18604836.170000002</v>
      </c>
      <c r="E11" s="10">
        <v>20810029.920000002</v>
      </c>
      <c r="F11" s="10">
        <v>25380281.52</v>
      </c>
      <c r="G11" s="10">
        <v>35358681.549999997</v>
      </c>
    </row>
    <row r="12" spans="1:7">
      <c r="A12" s="4" t="s">
        <v>509</v>
      </c>
      <c r="B12" s="10">
        <v>3783712.0300000003</v>
      </c>
      <c r="C12" s="10">
        <v>10186604.27</v>
      </c>
      <c r="D12" s="10">
        <v>1163319.51</v>
      </c>
      <c r="E12" s="10">
        <v>2892800.97</v>
      </c>
      <c r="F12" s="10">
        <v>4454738.82</v>
      </c>
      <c r="G12" s="10">
        <v>2614030.7900000005</v>
      </c>
    </row>
    <row r="13" spans="1:7">
      <c r="A13" s="4" t="s">
        <v>510</v>
      </c>
      <c r="B13" s="10">
        <v>40588080.670000002</v>
      </c>
      <c r="C13" s="10">
        <v>59023634.289999999</v>
      </c>
      <c r="D13" s="10">
        <v>13169083.149999999</v>
      </c>
      <c r="E13" s="10">
        <v>18659256.959999997</v>
      </c>
      <c r="F13" s="10">
        <v>29537473.410000004</v>
      </c>
      <c r="G13" s="10">
        <v>89624003.769999996</v>
      </c>
    </row>
    <row r="14" spans="1:7">
      <c r="A14" s="4" t="s">
        <v>511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>
      <c r="A15" s="4" t="s">
        <v>512</v>
      </c>
      <c r="B15" s="10">
        <v>1967129.9899999998</v>
      </c>
      <c r="C15" s="10">
        <v>12305071.66</v>
      </c>
      <c r="D15" s="10">
        <v>1377450.7</v>
      </c>
      <c r="E15" s="10">
        <v>753863</v>
      </c>
      <c r="F15" s="10">
        <v>2899847.58</v>
      </c>
      <c r="G15" s="10">
        <v>2303272.42</v>
      </c>
    </row>
    <row r="16" spans="1:7">
      <c r="A16" s="4" t="s">
        <v>513</v>
      </c>
      <c r="B16" s="10"/>
      <c r="C16" s="10"/>
      <c r="D16" s="10"/>
      <c r="E16" s="10"/>
      <c r="F16" s="10"/>
      <c r="G16" s="10"/>
    </row>
    <row r="17" spans="1:7">
      <c r="A17" s="5"/>
      <c r="B17" s="5"/>
      <c r="C17" s="5"/>
      <c r="D17" s="5"/>
      <c r="E17" s="5"/>
      <c r="F17" s="5"/>
      <c r="G17" s="5"/>
    </row>
    <row r="18" spans="1:7">
      <c r="A18" s="6" t="s">
        <v>521</v>
      </c>
      <c r="B18" s="11">
        <f>SUM(B19:B27)</f>
        <v>36690386.029999994</v>
      </c>
      <c r="C18" s="11">
        <f t="shared" ref="C18:G18" si="1">SUM(C19:C27)</f>
        <v>40374304.930000007</v>
      </c>
      <c r="D18" s="11">
        <f t="shared" si="1"/>
        <v>29629680.129999999</v>
      </c>
      <c r="E18" s="11">
        <f t="shared" si="1"/>
        <v>24719106.660000004</v>
      </c>
      <c r="F18" s="11">
        <f t="shared" si="1"/>
        <v>47719634.359999999</v>
      </c>
      <c r="G18" s="11">
        <f t="shared" si="1"/>
        <v>64940924.110000007</v>
      </c>
    </row>
    <row r="19" spans="1:7">
      <c r="A19" s="4" t="s">
        <v>505</v>
      </c>
      <c r="B19" s="10">
        <v>8854829.4800000004</v>
      </c>
      <c r="C19" s="10">
        <v>9588932.6500000004</v>
      </c>
      <c r="D19" s="10">
        <v>12951425.189999999</v>
      </c>
      <c r="E19" s="10">
        <v>11830915.190000001</v>
      </c>
      <c r="F19" s="10">
        <v>12615887.390000001</v>
      </c>
      <c r="G19" s="127">
        <v>20863916</v>
      </c>
    </row>
    <row r="20" spans="1:7">
      <c r="A20" s="4" t="s">
        <v>506</v>
      </c>
      <c r="B20" s="10">
        <v>4235650.8899999997</v>
      </c>
      <c r="C20" s="10">
        <v>5819608.7899999991</v>
      </c>
      <c r="D20" s="10">
        <v>7789613.9399999995</v>
      </c>
      <c r="E20" s="10">
        <v>5727834.0499999998</v>
      </c>
      <c r="F20" s="10">
        <v>10641638.189999999</v>
      </c>
      <c r="G20" s="10">
        <v>13102300.09</v>
      </c>
    </row>
    <row r="21" spans="1:7">
      <c r="A21" s="4" t="s">
        <v>507</v>
      </c>
      <c r="B21" s="10">
        <v>2293619.4699999997</v>
      </c>
      <c r="C21" s="10">
        <v>2234538.4300000002</v>
      </c>
      <c r="D21" s="10">
        <v>1345908.94</v>
      </c>
      <c r="E21" s="10">
        <v>3472213.6</v>
      </c>
      <c r="F21" s="10">
        <v>4089802.89</v>
      </c>
      <c r="G21" s="10">
        <v>990611.25</v>
      </c>
    </row>
    <row r="22" spans="1:7">
      <c r="A22" s="4" t="s">
        <v>508</v>
      </c>
      <c r="B22" s="10">
        <v>3910149.88</v>
      </c>
      <c r="C22" s="10">
        <v>5946085.6200000001</v>
      </c>
      <c r="D22" s="10">
        <v>0</v>
      </c>
      <c r="E22" s="10">
        <v>2038256.25</v>
      </c>
      <c r="F22" s="10">
        <v>10221245.73</v>
      </c>
      <c r="G22" s="10">
        <v>4753997.45</v>
      </c>
    </row>
    <row r="23" spans="1:7">
      <c r="A23" s="4" t="s">
        <v>509</v>
      </c>
      <c r="B23" s="10">
        <v>2576696.58</v>
      </c>
      <c r="C23" s="10">
        <v>1167626.9099999999</v>
      </c>
      <c r="D23" s="10">
        <v>408732.58</v>
      </c>
      <c r="E23" s="10">
        <v>1444463.81</v>
      </c>
      <c r="F23" s="10">
        <v>1206069.25</v>
      </c>
      <c r="G23" s="10">
        <v>0</v>
      </c>
    </row>
    <row r="24" spans="1:7">
      <c r="A24" s="4" t="s">
        <v>510</v>
      </c>
      <c r="B24" s="10">
        <v>12571196.470000001</v>
      </c>
      <c r="C24" s="10">
        <v>14389566.140000001</v>
      </c>
      <c r="D24" s="10">
        <v>4933999.4800000004</v>
      </c>
      <c r="E24" s="10">
        <v>205423.76000000164</v>
      </c>
      <c r="F24" s="10">
        <v>8944990.9100000001</v>
      </c>
      <c r="G24" s="10">
        <v>22921864.890000001</v>
      </c>
    </row>
    <row r="25" spans="1:7">
      <c r="A25" s="4" t="s">
        <v>511</v>
      </c>
      <c r="B25" s="10">
        <v>0</v>
      </c>
      <c r="C25" s="10">
        <v>0</v>
      </c>
      <c r="D25" s="10">
        <v>2200000</v>
      </c>
      <c r="E25" s="10">
        <v>0</v>
      </c>
      <c r="F25" s="10">
        <v>0</v>
      </c>
      <c r="G25" s="10">
        <v>0</v>
      </c>
    </row>
    <row r="26" spans="1:7">
      <c r="A26" s="4" t="s">
        <v>515</v>
      </c>
      <c r="B26" s="10">
        <v>2248243.2599999998</v>
      </c>
      <c r="C26" s="10">
        <v>1227946.3900000001</v>
      </c>
      <c r="D26" s="10">
        <v>0</v>
      </c>
      <c r="E26" s="10">
        <v>0</v>
      </c>
      <c r="F26" s="10">
        <v>0</v>
      </c>
      <c r="G26" s="10">
        <v>2308234.4300000002</v>
      </c>
    </row>
    <row r="27" spans="1:7">
      <c r="A27" s="4" t="s">
        <v>513</v>
      </c>
      <c r="B27" s="10"/>
      <c r="C27" s="10"/>
      <c r="D27" s="10"/>
      <c r="E27" s="10">
        <v>0</v>
      </c>
      <c r="F27" s="10">
        <v>0</v>
      </c>
      <c r="G27" s="10">
        <v>0</v>
      </c>
    </row>
    <row r="28" spans="1:7">
      <c r="A28" s="5"/>
      <c r="B28" s="5"/>
      <c r="C28" s="5"/>
      <c r="D28" s="5"/>
      <c r="E28" s="5"/>
      <c r="F28" s="5"/>
      <c r="G28" s="5"/>
    </row>
    <row r="29" spans="1:7">
      <c r="A29" s="6" t="s">
        <v>522</v>
      </c>
      <c r="B29" s="10">
        <f>B7+B18</f>
        <v>181926643.97</v>
      </c>
      <c r="C29" s="10">
        <f t="shared" ref="C29:G29" si="2">C7+C18</f>
        <v>228560619.90000001</v>
      </c>
      <c r="D29" s="10">
        <f t="shared" si="2"/>
        <v>160990287.84000003</v>
      </c>
      <c r="E29" s="10">
        <f t="shared" si="2"/>
        <v>167354548.78999999</v>
      </c>
      <c r="F29" s="10">
        <f t="shared" si="2"/>
        <v>218127397.09000003</v>
      </c>
      <c r="G29" s="10">
        <f t="shared" si="2"/>
        <v>322267030.78999996</v>
      </c>
    </row>
    <row r="30" spans="1:7">
      <c r="A30" s="68"/>
      <c r="B30" s="68"/>
      <c r="C30" s="68"/>
      <c r="D30" s="68"/>
      <c r="E30" s="68"/>
      <c r="F30" s="68"/>
      <c r="G30" s="68"/>
    </row>
    <row r="31" spans="1:7">
      <c r="A31" s="14"/>
    </row>
    <row r="32" spans="1:7">
      <c r="A32" s="181" t="s">
        <v>38</v>
      </c>
      <c r="B32" s="181"/>
      <c r="C32" s="181"/>
      <c r="D32" s="181"/>
      <c r="E32" s="181"/>
      <c r="F32" s="181"/>
      <c r="G32" s="181"/>
    </row>
    <row r="33" spans="1:7">
      <c r="A33" s="181" t="s">
        <v>39</v>
      </c>
      <c r="B33" s="181"/>
      <c r="C33" s="181"/>
      <c r="D33" s="181"/>
      <c r="E33" s="181"/>
      <c r="F33" s="181"/>
      <c r="G33" s="181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 prompt="Año del Ejercicio Vigente (d)">
          <x14:formula1>
            <xm:f>#REF!</xm:f>
          </x14:formula1>
          <x14:formula2>
            <xm:f>#REF!</xm:f>
          </x14:formula2>
          <xm:sqref>G5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:XFC67"/>
  <sheetViews>
    <sheetView topLeftCell="A28" workbookViewId="0">
      <selection activeCell="A50" sqref="A50"/>
    </sheetView>
  </sheetViews>
  <sheetFormatPr baseColWidth="10" defaultColWidth="10.85546875" defaultRowHeight="15" zeroHeight="1"/>
  <cols>
    <col min="1" max="1" width="72.140625" style="48" customWidth="1"/>
    <col min="2" max="6" width="20.7109375" style="1" customWidth="1"/>
    <col min="7" max="7" width="0" style="1" hidden="1" customWidth="1"/>
    <col min="8" max="8" width="10.85546875" style="1"/>
    <col min="9" max="16381" width="0" style="1" hidden="1" customWidth="1"/>
    <col min="16382" max="16382" width="5.7109375" style="1" hidden="1" customWidth="1"/>
    <col min="16383" max="16383" width="4.85546875" style="1" hidden="1" customWidth="1"/>
    <col min="16384" max="16384" width="9.140625" style="1" hidden="1" customWidth="1"/>
  </cols>
  <sheetData>
    <row r="1" spans="1:7" s="61" customFormat="1" ht="21">
      <c r="A1" s="149" t="s">
        <v>523</v>
      </c>
      <c r="B1" s="149"/>
      <c r="C1" s="149"/>
      <c r="D1" s="149"/>
      <c r="E1" s="149"/>
      <c r="F1" s="149"/>
      <c r="G1" s="60"/>
    </row>
    <row r="2" spans="1:7">
      <c r="A2" s="150" t="str">
        <f>ENTE_PUBLICO</f>
        <v>Municipio de Moroleón, Gobierno del Estado de Guanajuato</v>
      </c>
      <c r="B2" s="151"/>
      <c r="C2" s="151"/>
      <c r="D2" s="151"/>
      <c r="E2" s="151"/>
      <c r="F2" s="152"/>
    </row>
    <row r="3" spans="1:7">
      <c r="A3" s="159" t="s">
        <v>524</v>
      </c>
      <c r="B3" s="160"/>
      <c r="C3" s="160"/>
      <c r="D3" s="160"/>
      <c r="E3" s="160"/>
      <c r="F3" s="161"/>
    </row>
    <row r="4" spans="1:7" ht="30">
      <c r="A4" s="138"/>
      <c r="B4" s="138" t="s">
        <v>525</v>
      </c>
      <c r="C4" s="138" t="s">
        <v>526</v>
      </c>
      <c r="D4" s="138" t="s">
        <v>527</v>
      </c>
      <c r="E4" s="138" t="s">
        <v>528</v>
      </c>
      <c r="F4" s="138" t="s">
        <v>529</v>
      </c>
    </row>
    <row r="5" spans="1:7">
      <c r="A5" s="139" t="s">
        <v>530</v>
      </c>
      <c r="B5" s="53"/>
      <c r="C5" s="53"/>
      <c r="D5" s="53"/>
      <c r="E5" s="53"/>
      <c r="F5" s="53"/>
    </row>
    <row r="6" spans="1:7" ht="30">
      <c r="A6" s="140" t="s">
        <v>531</v>
      </c>
      <c r="B6" s="10" t="s">
        <v>532</v>
      </c>
      <c r="C6" s="10"/>
      <c r="D6" s="10" t="s">
        <v>532</v>
      </c>
      <c r="E6" s="10" t="s">
        <v>532</v>
      </c>
      <c r="F6" s="10" t="s">
        <v>532</v>
      </c>
    </row>
    <row r="7" spans="1:7">
      <c r="A7" s="140" t="s">
        <v>533</v>
      </c>
      <c r="B7" s="10"/>
      <c r="C7" s="10"/>
      <c r="D7" s="10"/>
      <c r="E7" s="10"/>
      <c r="F7" s="10"/>
    </row>
    <row r="8" spans="1:7">
      <c r="A8" s="141"/>
      <c r="B8" s="5"/>
      <c r="C8" s="5"/>
      <c r="D8" s="5"/>
      <c r="E8" s="5"/>
      <c r="F8" s="5"/>
    </row>
    <row r="9" spans="1:7">
      <c r="A9" s="139" t="s">
        <v>534</v>
      </c>
      <c r="B9" s="5"/>
      <c r="C9" s="5"/>
      <c r="D9" s="5"/>
      <c r="E9" s="5"/>
      <c r="F9" s="5"/>
    </row>
    <row r="10" spans="1:7">
      <c r="A10" s="140" t="s">
        <v>535</v>
      </c>
      <c r="B10" s="10"/>
      <c r="C10" s="10"/>
      <c r="D10" s="10"/>
      <c r="E10" s="10"/>
      <c r="F10" s="10"/>
    </row>
    <row r="11" spans="1:7">
      <c r="A11" s="142" t="s">
        <v>536</v>
      </c>
      <c r="B11" s="10">
        <v>78</v>
      </c>
      <c r="C11" s="10"/>
      <c r="D11" s="10">
        <v>78</v>
      </c>
      <c r="E11" s="10">
        <v>78</v>
      </c>
      <c r="F11" s="10">
        <v>78</v>
      </c>
    </row>
    <row r="12" spans="1:7">
      <c r="A12" s="142" t="s">
        <v>537</v>
      </c>
      <c r="B12" s="10">
        <v>20</v>
      </c>
      <c r="C12" s="10"/>
      <c r="D12" s="10">
        <v>20</v>
      </c>
      <c r="E12" s="10">
        <v>20</v>
      </c>
      <c r="F12" s="10">
        <v>20</v>
      </c>
    </row>
    <row r="13" spans="1:7">
      <c r="A13" s="142" t="s">
        <v>538</v>
      </c>
      <c r="B13" s="10">
        <v>41</v>
      </c>
      <c r="C13" s="10"/>
      <c r="D13" s="10">
        <v>41</v>
      </c>
      <c r="E13" s="10">
        <v>41</v>
      </c>
      <c r="F13" s="10">
        <v>41</v>
      </c>
    </row>
    <row r="14" spans="1:7">
      <c r="A14" s="140" t="s">
        <v>539</v>
      </c>
      <c r="B14" s="10">
        <v>64</v>
      </c>
      <c r="C14" s="10"/>
      <c r="D14" s="10">
        <v>3</v>
      </c>
      <c r="E14" s="10">
        <v>14</v>
      </c>
      <c r="F14" s="10">
        <v>0</v>
      </c>
    </row>
    <row r="15" spans="1:7">
      <c r="A15" s="142" t="s">
        <v>536</v>
      </c>
      <c r="B15" s="10">
        <v>88</v>
      </c>
      <c r="C15" s="10"/>
      <c r="D15" s="10">
        <v>72</v>
      </c>
      <c r="E15" s="10">
        <v>86</v>
      </c>
      <c r="F15" s="10">
        <v>0</v>
      </c>
    </row>
    <row r="16" spans="1:7">
      <c r="A16" s="142" t="s">
        <v>537</v>
      </c>
      <c r="B16" s="10">
        <v>46</v>
      </c>
      <c r="C16" s="10"/>
      <c r="D16" s="10">
        <v>58</v>
      </c>
      <c r="E16" s="10">
        <v>41</v>
      </c>
      <c r="F16" s="10">
        <v>0</v>
      </c>
    </row>
    <row r="17" spans="1:6">
      <c r="A17" s="142" t="s">
        <v>538</v>
      </c>
      <c r="B17" s="10">
        <v>71</v>
      </c>
      <c r="C17" s="10"/>
      <c r="D17" s="10">
        <v>64</v>
      </c>
      <c r="E17" s="10">
        <v>65</v>
      </c>
      <c r="F17" s="10">
        <v>0</v>
      </c>
    </row>
    <row r="18" spans="1:6">
      <c r="A18" s="140" t="s">
        <v>540</v>
      </c>
      <c r="B18" s="143"/>
      <c r="C18" s="10"/>
      <c r="D18" s="10"/>
      <c r="E18" s="10"/>
      <c r="F18" s="10"/>
    </row>
    <row r="19" spans="1:6">
      <c r="A19" s="140" t="s">
        <v>541</v>
      </c>
      <c r="B19" s="10"/>
      <c r="C19" s="10"/>
      <c r="D19" s="10"/>
      <c r="E19" s="10"/>
      <c r="F19" s="10"/>
    </row>
    <row r="20" spans="1:6">
      <c r="A20" s="140" t="s">
        <v>542</v>
      </c>
      <c r="B20" s="144">
        <v>0</v>
      </c>
      <c r="C20" s="144"/>
      <c r="D20" s="144">
        <v>0</v>
      </c>
      <c r="E20" s="144">
        <v>0</v>
      </c>
      <c r="F20" s="144">
        <v>0</v>
      </c>
    </row>
    <row r="21" spans="1:6">
      <c r="A21" s="140" t="s">
        <v>543</v>
      </c>
      <c r="B21" s="144">
        <v>0</v>
      </c>
      <c r="C21" s="144"/>
      <c r="D21" s="144">
        <v>0</v>
      </c>
      <c r="E21" s="144">
        <v>0</v>
      </c>
      <c r="F21" s="144">
        <v>0</v>
      </c>
    </row>
    <row r="22" spans="1:6">
      <c r="A22" s="122" t="s">
        <v>544</v>
      </c>
      <c r="B22" s="144">
        <v>7.0300000000000001E-2</v>
      </c>
      <c r="C22" s="144"/>
      <c r="D22" s="144">
        <v>0</v>
      </c>
      <c r="E22" s="144">
        <v>0</v>
      </c>
      <c r="F22" s="144">
        <v>0</v>
      </c>
    </row>
    <row r="23" spans="1:6">
      <c r="A23" s="122" t="s">
        <v>545</v>
      </c>
      <c r="B23" s="144">
        <v>6.1549999999999999E-3</v>
      </c>
      <c r="C23" s="144"/>
      <c r="D23" s="144">
        <v>0.61550000000000005</v>
      </c>
      <c r="E23" s="144">
        <v>0.61550000000000005</v>
      </c>
      <c r="F23" s="144">
        <v>0.61550000000000005</v>
      </c>
    </row>
    <row r="24" spans="1:6">
      <c r="A24" s="122" t="s">
        <v>546</v>
      </c>
      <c r="B24" s="145"/>
      <c r="C24" s="10"/>
      <c r="D24" s="10"/>
      <c r="E24" s="10"/>
      <c r="F24" s="10"/>
    </row>
    <row r="25" spans="1:6">
      <c r="A25" s="140" t="s">
        <v>547</v>
      </c>
      <c r="B25" s="145">
        <v>0.15040000000000001</v>
      </c>
      <c r="C25" s="10"/>
      <c r="D25" s="10">
        <v>19.04</v>
      </c>
      <c r="E25" s="10">
        <v>18.52</v>
      </c>
      <c r="F25" s="10">
        <v>0</v>
      </c>
    </row>
    <row r="26" spans="1:6">
      <c r="A26" s="141"/>
      <c r="B26" s="5"/>
      <c r="C26" s="5"/>
      <c r="D26" s="5"/>
      <c r="E26" s="5"/>
      <c r="F26" s="5"/>
    </row>
    <row r="27" spans="1:6">
      <c r="A27" s="139" t="s">
        <v>548</v>
      </c>
      <c r="B27" s="5"/>
      <c r="C27" s="5"/>
      <c r="D27" s="5"/>
      <c r="E27" s="5"/>
      <c r="F27" s="5"/>
    </row>
    <row r="28" spans="1:6">
      <c r="A28" s="140" t="s">
        <v>549</v>
      </c>
      <c r="B28" s="10">
        <v>0</v>
      </c>
      <c r="C28" s="10"/>
      <c r="D28" s="10">
        <v>0</v>
      </c>
      <c r="E28" s="10">
        <v>0</v>
      </c>
      <c r="F28" s="10">
        <v>0</v>
      </c>
    </row>
    <row r="29" spans="1:6">
      <c r="A29" s="141"/>
      <c r="B29" s="5"/>
      <c r="C29" s="5"/>
      <c r="D29" s="5"/>
      <c r="E29" s="5"/>
      <c r="F29" s="5"/>
    </row>
    <row r="30" spans="1:6">
      <c r="A30" s="139" t="s">
        <v>550</v>
      </c>
      <c r="B30" s="5"/>
      <c r="C30" s="5"/>
      <c r="D30" s="5"/>
      <c r="E30" s="5"/>
      <c r="F30" s="5"/>
    </row>
    <row r="31" spans="1:6">
      <c r="A31" s="140" t="s">
        <v>535</v>
      </c>
      <c r="B31" s="10">
        <v>69820010.400000006</v>
      </c>
      <c r="C31" s="10"/>
      <c r="D31" s="10">
        <v>69820010.400000006</v>
      </c>
      <c r="E31" s="10">
        <v>69820010.400000006</v>
      </c>
      <c r="F31" s="10">
        <v>69820010.400000006</v>
      </c>
    </row>
    <row r="32" spans="1:6">
      <c r="A32" s="140" t="s">
        <v>539</v>
      </c>
      <c r="B32" s="10">
        <v>3812316</v>
      </c>
      <c r="C32" s="10"/>
      <c r="D32" s="10">
        <v>109860</v>
      </c>
      <c r="E32" s="10">
        <v>545304</v>
      </c>
      <c r="F32" s="10">
        <v>0</v>
      </c>
    </row>
    <row r="33" spans="1:6">
      <c r="A33" s="140" t="s">
        <v>551</v>
      </c>
      <c r="B33" s="10">
        <v>0</v>
      </c>
      <c r="C33" s="10"/>
      <c r="D33" s="10">
        <v>0</v>
      </c>
      <c r="E33" s="10">
        <v>0</v>
      </c>
      <c r="F33" s="10">
        <v>0</v>
      </c>
    </row>
    <row r="34" spans="1:6">
      <c r="A34" s="141"/>
      <c r="B34" s="5"/>
      <c r="C34" s="5"/>
      <c r="D34" s="5"/>
      <c r="E34" s="5"/>
      <c r="F34" s="5"/>
    </row>
    <row r="35" spans="1:6">
      <c r="A35" s="139" t="s">
        <v>552</v>
      </c>
      <c r="B35" s="5"/>
      <c r="C35" s="5"/>
      <c r="D35" s="5"/>
      <c r="E35" s="5"/>
      <c r="F35" s="5"/>
    </row>
    <row r="36" spans="1:6">
      <c r="A36" s="140" t="s">
        <v>553</v>
      </c>
      <c r="B36" s="10">
        <v>10117</v>
      </c>
      <c r="C36" s="10"/>
      <c r="D36" s="10">
        <v>3831</v>
      </c>
      <c r="E36" s="10">
        <v>7286</v>
      </c>
      <c r="F36" s="10">
        <v>0</v>
      </c>
    </row>
    <row r="37" spans="1:6">
      <c r="A37" s="140" t="s">
        <v>554</v>
      </c>
      <c r="B37" s="10">
        <v>1441</v>
      </c>
      <c r="C37" s="10"/>
      <c r="D37" s="10">
        <v>2474</v>
      </c>
      <c r="E37" s="10">
        <v>1239</v>
      </c>
      <c r="F37" s="10">
        <v>0</v>
      </c>
    </row>
    <row r="38" spans="1:6">
      <c r="A38" s="140" t="s">
        <v>555</v>
      </c>
      <c r="B38" s="145">
        <v>49.639499999999998</v>
      </c>
      <c r="C38" s="10"/>
      <c r="D38" s="10">
        <v>3051.67</v>
      </c>
      <c r="E38" s="10">
        <v>3245.86</v>
      </c>
      <c r="F38" s="10">
        <v>0</v>
      </c>
    </row>
    <row r="39" spans="1:6">
      <c r="A39" s="141"/>
      <c r="B39" s="5"/>
      <c r="C39" s="5"/>
      <c r="D39" s="5"/>
      <c r="E39" s="5"/>
      <c r="F39" s="5"/>
    </row>
    <row r="40" spans="1:6">
      <c r="A40" s="139" t="s">
        <v>556</v>
      </c>
      <c r="B40" s="10">
        <v>0</v>
      </c>
      <c r="C40" s="10"/>
      <c r="D40" s="10">
        <v>0</v>
      </c>
      <c r="E40" s="10">
        <v>0</v>
      </c>
      <c r="F40" s="10">
        <v>0</v>
      </c>
    </row>
    <row r="41" spans="1:6">
      <c r="A41" s="141"/>
      <c r="B41" s="5"/>
      <c r="C41" s="5"/>
      <c r="D41" s="5"/>
      <c r="E41" s="5"/>
      <c r="F41" s="5"/>
    </row>
    <row r="42" spans="1:6">
      <c r="A42" s="139" t="s">
        <v>557</v>
      </c>
      <c r="B42" s="5"/>
      <c r="C42" s="5"/>
      <c r="D42" s="5"/>
      <c r="E42" s="5"/>
      <c r="F42" s="5"/>
    </row>
    <row r="43" spans="1:6">
      <c r="A43" s="140" t="s">
        <v>558</v>
      </c>
      <c r="B43" s="10">
        <v>54290345.560000002</v>
      </c>
      <c r="C43" s="10"/>
      <c r="D43" s="10">
        <v>1297505.58</v>
      </c>
      <c r="E43" s="10">
        <v>5970492.0099999998</v>
      </c>
      <c r="F43" s="10">
        <v>266404.65000000002</v>
      </c>
    </row>
    <row r="44" spans="1:6">
      <c r="A44" s="140" t="s">
        <v>559</v>
      </c>
      <c r="B44" s="10">
        <v>631397750.44000006</v>
      </c>
      <c r="C44" s="10"/>
      <c r="D44" s="10">
        <v>6866908.8799999999</v>
      </c>
      <c r="E44" s="10">
        <v>4884884.68</v>
      </c>
      <c r="F44" s="10">
        <v>55216651.719999999</v>
      </c>
    </row>
    <row r="45" spans="1:6">
      <c r="A45" s="140" t="s">
        <v>560</v>
      </c>
      <c r="B45" s="10">
        <v>975560163.01999998</v>
      </c>
      <c r="C45" s="10"/>
      <c r="D45" s="10">
        <v>17009002.75</v>
      </c>
      <c r="E45" s="10">
        <v>8549511.6199999992</v>
      </c>
      <c r="F45" s="10">
        <v>95760978.219999999</v>
      </c>
    </row>
    <row r="46" spans="1:6">
      <c r="A46" s="141"/>
      <c r="B46" s="5"/>
      <c r="C46" s="5"/>
      <c r="D46" s="5"/>
      <c r="E46" s="5"/>
      <c r="F46" s="5"/>
    </row>
    <row r="47" spans="1:6" ht="30">
      <c r="A47" s="139" t="s">
        <v>561</v>
      </c>
      <c r="B47" s="5"/>
      <c r="C47" s="5"/>
      <c r="D47" s="5"/>
      <c r="E47" s="5"/>
      <c r="F47" s="5"/>
    </row>
    <row r="48" spans="1:6">
      <c r="A48" s="122" t="s">
        <v>559</v>
      </c>
      <c r="B48" s="144">
        <v>0</v>
      </c>
      <c r="C48" s="144"/>
      <c r="D48" s="144">
        <v>0</v>
      </c>
      <c r="E48" s="144">
        <v>0</v>
      </c>
      <c r="F48" s="144">
        <v>0</v>
      </c>
    </row>
    <row r="49" spans="1:6">
      <c r="A49" s="122" t="s">
        <v>560</v>
      </c>
      <c r="B49" s="144">
        <v>0</v>
      </c>
      <c r="C49" s="144"/>
      <c r="D49" s="144">
        <v>0</v>
      </c>
      <c r="E49" s="144">
        <v>0</v>
      </c>
      <c r="F49" s="144">
        <v>0</v>
      </c>
    </row>
    <row r="50" spans="1:6">
      <c r="A50" s="141"/>
      <c r="B50" s="5"/>
      <c r="C50" s="5"/>
      <c r="D50" s="5"/>
      <c r="E50" s="5"/>
      <c r="F50" s="5"/>
    </row>
    <row r="51" spans="1:6">
      <c r="A51" s="139" t="s">
        <v>562</v>
      </c>
      <c r="B51" s="5"/>
      <c r="C51" s="5"/>
      <c r="D51" s="5"/>
      <c r="E51" s="5"/>
      <c r="F51" s="5"/>
    </row>
    <row r="52" spans="1:6">
      <c r="A52" s="140" t="s">
        <v>559</v>
      </c>
      <c r="B52" s="10">
        <v>0</v>
      </c>
      <c r="C52" s="10"/>
      <c r="D52" s="10">
        <v>0</v>
      </c>
      <c r="E52" s="10">
        <v>0</v>
      </c>
      <c r="F52" s="10">
        <v>0</v>
      </c>
    </row>
    <row r="53" spans="1:6">
      <c r="A53" s="140" t="s">
        <v>560</v>
      </c>
      <c r="B53" s="10">
        <v>0</v>
      </c>
      <c r="C53" s="10"/>
      <c r="D53" s="10">
        <v>0</v>
      </c>
      <c r="E53" s="10">
        <v>0</v>
      </c>
      <c r="F53" s="10">
        <v>0</v>
      </c>
    </row>
    <row r="54" spans="1:6">
      <c r="A54" s="140" t="s">
        <v>563</v>
      </c>
      <c r="B54" s="10">
        <v>0</v>
      </c>
      <c r="C54" s="10"/>
      <c r="D54" s="10">
        <v>0</v>
      </c>
      <c r="E54" s="10">
        <v>0</v>
      </c>
      <c r="F54" s="10">
        <v>0</v>
      </c>
    </row>
    <row r="55" spans="1:6">
      <c r="A55" s="141"/>
      <c r="B55" s="5"/>
      <c r="C55" s="5"/>
      <c r="D55" s="5"/>
      <c r="E55" s="5"/>
      <c r="F55" s="5"/>
    </row>
    <row r="56" spans="1:6">
      <c r="A56" s="139" t="s">
        <v>564</v>
      </c>
      <c r="B56" s="5"/>
      <c r="C56" s="5"/>
      <c r="D56" s="5"/>
      <c r="E56" s="5"/>
      <c r="F56" s="5"/>
    </row>
    <row r="57" spans="1:6">
      <c r="A57" s="140" t="s">
        <v>559</v>
      </c>
      <c r="B57" s="10">
        <v>685688096</v>
      </c>
      <c r="C57" s="10"/>
      <c r="D57" s="10">
        <v>8164414.46</v>
      </c>
      <c r="E57" s="10">
        <v>11855376.689999999</v>
      </c>
      <c r="F57" s="10">
        <v>55483056.380000003</v>
      </c>
    </row>
    <row r="58" spans="1:6">
      <c r="A58" s="140" t="s">
        <v>560</v>
      </c>
      <c r="B58" s="10">
        <v>975560163.01999998</v>
      </c>
      <c r="C58" s="10"/>
      <c r="D58" s="10">
        <v>17009002.75</v>
      </c>
      <c r="E58" s="10">
        <v>8549511.6199999992</v>
      </c>
      <c r="F58" s="10">
        <v>95760978.219999999</v>
      </c>
    </row>
    <row r="59" spans="1:6">
      <c r="A59" s="141"/>
      <c r="B59" s="5"/>
      <c r="C59" s="5"/>
      <c r="D59" s="5"/>
      <c r="E59" s="5"/>
      <c r="F59" s="5"/>
    </row>
    <row r="60" spans="1:6">
      <c r="A60" s="139" t="s">
        <v>565</v>
      </c>
      <c r="B60" s="5"/>
      <c r="C60" s="5"/>
      <c r="D60" s="5"/>
      <c r="E60" s="5"/>
      <c r="F60" s="5"/>
    </row>
    <row r="61" spans="1:6">
      <c r="A61" s="140" t="s">
        <v>566</v>
      </c>
      <c r="B61" s="10">
        <v>2018</v>
      </c>
      <c r="C61" s="10"/>
      <c r="D61" s="10">
        <v>2018</v>
      </c>
      <c r="E61" s="10">
        <v>2018</v>
      </c>
      <c r="F61" s="10">
        <v>2018</v>
      </c>
    </row>
    <row r="62" spans="1:6">
      <c r="A62" s="140" t="s">
        <v>567</v>
      </c>
      <c r="B62" s="145">
        <v>0.03</v>
      </c>
      <c r="C62" s="10"/>
      <c r="D62" s="10">
        <v>3</v>
      </c>
      <c r="E62" s="10">
        <v>3</v>
      </c>
      <c r="F62" s="10">
        <v>3</v>
      </c>
    </row>
    <row r="63" spans="1:6">
      <c r="A63" s="141"/>
      <c r="B63" s="5"/>
      <c r="C63" s="5"/>
      <c r="D63" s="5"/>
      <c r="E63" s="5"/>
      <c r="F63" s="5"/>
    </row>
    <row r="64" spans="1:6">
      <c r="A64" s="139" t="s">
        <v>568</v>
      </c>
      <c r="B64" s="5"/>
      <c r="C64" s="5"/>
      <c r="D64" s="5"/>
      <c r="E64" s="5"/>
      <c r="F64" s="5"/>
    </row>
    <row r="65" spans="1:6">
      <c r="A65" s="140" t="s">
        <v>569</v>
      </c>
      <c r="B65" s="10">
        <v>2017</v>
      </c>
      <c r="C65" s="10"/>
      <c r="D65" s="10">
        <v>2017</v>
      </c>
      <c r="E65" s="10">
        <v>2017</v>
      </c>
      <c r="F65" s="10">
        <v>2017</v>
      </c>
    </row>
    <row r="66" spans="1:6">
      <c r="A66" s="140" t="s">
        <v>570</v>
      </c>
      <c r="B66" s="10" t="s">
        <v>571</v>
      </c>
      <c r="C66" s="10"/>
      <c r="D66" s="10" t="s">
        <v>571</v>
      </c>
      <c r="E66" s="10" t="s">
        <v>571</v>
      </c>
      <c r="F66" s="10" t="s">
        <v>571</v>
      </c>
    </row>
    <row r="67" spans="1:6">
      <c r="A67" s="146"/>
      <c r="B67" s="12"/>
      <c r="C67" s="12"/>
      <c r="D67" s="12"/>
      <c r="E67" s="12"/>
      <c r="F67" s="1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#REF!</xm:f>
          </x14:formula2>
          <xm:sqref>B40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sqref="A1:XFD1048576"/>
    </sheetView>
  </sheetViews>
  <sheetFormatPr baseColWidth="10" defaultColWidth="0" defaultRowHeight="15" zeroHeight="1"/>
  <cols>
    <col min="1" max="1" width="72.28515625" style="1" bestFit="1" customWidth="1"/>
    <col min="2" max="4" width="20.7109375" style="1" customWidth="1"/>
    <col min="5" max="5" width="27.7109375" style="1" customWidth="1"/>
    <col min="6" max="7" width="20.7109375" style="1" customWidth="1"/>
    <col min="8" max="8" width="31.28515625" style="1" customWidth="1"/>
    <col min="9" max="9" width="0" style="1" hidden="1" customWidth="1"/>
    <col min="10" max="16384" width="10.7109375" style="1" hidden="1"/>
  </cols>
  <sheetData>
    <row r="1" spans="1:9" s="14" customFormat="1" ht="37.5" customHeight="1">
      <c r="A1" s="163" t="s">
        <v>161</v>
      </c>
      <c r="B1" s="163"/>
      <c r="C1" s="163"/>
      <c r="D1" s="163"/>
      <c r="E1" s="163"/>
      <c r="F1" s="163"/>
      <c r="G1" s="163"/>
      <c r="H1" s="163"/>
    </row>
    <row r="2" spans="1:9">
      <c r="A2" s="150" t="str">
        <f>ENTE_PUBLICO_A</f>
        <v>Municipio de Moroleón, Gobierno del Estado de Guanajuato (a)</v>
      </c>
      <c r="B2" s="151"/>
      <c r="C2" s="151"/>
      <c r="D2" s="151"/>
      <c r="E2" s="151"/>
      <c r="F2" s="151"/>
      <c r="G2" s="151"/>
      <c r="H2" s="152"/>
    </row>
    <row r="3" spans="1:9">
      <c r="A3" s="153" t="s">
        <v>162</v>
      </c>
      <c r="B3" s="154"/>
      <c r="C3" s="154"/>
      <c r="D3" s="154"/>
      <c r="E3" s="154"/>
      <c r="F3" s="154"/>
      <c r="G3" s="154"/>
      <c r="H3" s="155"/>
    </row>
    <row r="4" spans="1:9">
      <c r="A4" s="156" t="str">
        <f>PERIODO_INFORME</f>
        <v>Al 31 de diciembre de 2019 y al 31 de diciembre de 2020 (b)</v>
      </c>
      <c r="B4" s="157"/>
      <c r="C4" s="157"/>
      <c r="D4" s="157"/>
      <c r="E4" s="157"/>
      <c r="F4" s="157"/>
      <c r="G4" s="157"/>
      <c r="H4" s="158"/>
    </row>
    <row r="5" spans="1:9">
      <c r="A5" s="159" t="s">
        <v>3</v>
      </c>
      <c r="B5" s="160"/>
      <c r="C5" s="160"/>
      <c r="D5" s="160"/>
      <c r="E5" s="160"/>
      <c r="F5" s="160"/>
      <c r="G5" s="160"/>
      <c r="H5" s="161"/>
    </row>
    <row r="6" spans="1:9" ht="45">
      <c r="A6" s="45" t="s">
        <v>163</v>
      </c>
      <c r="B6" s="46" t="str">
        <f>ULTIMO_SALDO</f>
        <v>Saldo al 31 de diciembre de 2019 (d)</v>
      </c>
      <c r="C6" s="45" t="s">
        <v>164</v>
      </c>
      <c r="D6" s="45" t="s">
        <v>165</v>
      </c>
      <c r="E6" s="45" t="s">
        <v>166</v>
      </c>
      <c r="F6" s="45" t="s">
        <v>167</v>
      </c>
      <c r="G6" s="45" t="s">
        <v>168</v>
      </c>
      <c r="H6" s="47" t="s">
        <v>169</v>
      </c>
      <c r="I6" s="48"/>
    </row>
    <row r="7" spans="1:9">
      <c r="A7" s="41"/>
      <c r="B7" s="41"/>
      <c r="C7" s="41"/>
      <c r="D7" s="41"/>
      <c r="E7" s="41"/>
      <c r="F7" s="41"/>
      <c r="G7" s="41"/>
      <c r="H7" s="41"/>
      <c r="I7" s="48"/>
    </row>
    <row r="8" spans="1:9">
      <c r="A8" s="49" t="s">
        <v>170</v>
      </c>
      <c r="B8" s="11">
        <f>B9+B13</f>
        <v>0</v>
      </c>
      <c r="C8" s="11">
        <f t="shared" ref="C8:H8" si="0">C9+C13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</row>
    <row r="9" spans="1:9">
      <c r="A9" s="50" t="s">
        <v>171</v>
      </c>
      <c r="B9" s="10">
        <f>SUM(B10:B12)</f>
        <v>0</v>
      </c>
      <c r="C9" s="10">
        <f t="shared" ref="C9:H9" si="1">SUM(C10:C12)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</row>
    <row r="10" spans="1:9">
      <c r="A10" s="51" t="s">
        <v>172</v>
      </c>
      <c r="B10" s="10"/>
      <c r="C10" s="10"/>
      <c r="D10" s="10"/>
      <c r="E10" s="10"/>
      <c r="F10" s="10"/>
      <c r="G10" s="10"/>
      <c r="H10" s="10"/>
    </row>
    <row r="11" spans="1:9">
      <c r="A11" s="51" t="s">
        <v>173</v>
      </c>
      <c r="B11" s="10"/>
      <c r="C11" s="10"/>
      <c r="D11" s="10"/>
      <c r="E11" s="10"/>
      <c r="F11" s="10"/>
      <c r="G11" s="10"/>
      <c r="H11" s="10"/>
    </row>
    <row r="12" spans="1:9">
      <c r="A12" s="51" t="s">
        <v>174</v>
      </c>
      <c r="B12" s="10"/>
      <c r="C12" s="10"/>
      <c r="D12" s="10"/>
      <c r="E12" s="10"/>
      <c r="F12" s="10"/>
      <c r="G12" s="10"/>
      <c r="H12" s="10"/>
    </row>
    <row r="13" spans="1:9">
      <c r="A13" s="50" t="s">
        <v>175</v>
      </c>
      <c r="B13" s="10">
        <f>SUM(B14:B16)</f>
        <v>0</v>
      </c>
      <c r="C13" s="10">
        <f t="shared" ref="C13:H13" si="2">SUM(C14:C16)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1:9">
      <c r="A14" s="51" t="s">
        <v>176</v>
      </c>
      <c r="B14" s="10"/>
      <c r="C14" s="10"/>
      <c r="D14" s="10"/>
      <c r="E14" s="10"/>
      <c r="F14" s="10"/>
      <c r="G14" s="10"/>
      <c r="H14" s="10"/>
    </row>
    <row r="15" spans="1:9">
      <c r="A15" s="51" t="s">
        <v>177</v>
      </c>
      <c r="B15" s="10"/>
      <c r="C15" s="10"/>
      <c r="D15" s="10"/>
      <c r="E15" s="10"/>
      <c r="F15" s="10"/>
      <c r="G15" s="10"/>
      <c r="H15" s="10"/>
    </row>
    <row r="16" spans="1:9">
      <c r="A16" s="51" t="s">
        <v>178</v>
      </c>
      <c r="B16" s="10"/>
      <c r="C16" s="10"/>
      <c r="D16" s="10"/>
      <c r="E16" s="10"/>
      <c r="F16" s="10"/>
      <c r="G16" s="10"/>
      <c r="H16" s="10"/>
    </row>
    <row r="17" spans="1:8">
      <c r="A17" s="5"/>
      <c r="B17" s="41"/>
      <c r="C17" s="41"/>
      <c r="D17" s="41"/>
      <c r="E17" s="41"/>
      <c r="F17" s="41"/>
      <c r="G17" s="41"/>
      <c r="H17" s="41"/>
    </row>
    <row r="18" spans="1:8">
      <c r="A18" s="49" t="s">
        <v>179</v>
      </c>
      <c r="B18" s="11">
        <v>0</v>
      </c>
      <c r="C18" s="52"/>
      <c r="D18" s="52"/>
      <c r="E18" s="52"/>
      <c r="F18" s="11">
        <v>0</v>
      </c>
      <c r="G18" s="52"/>
      <c r="H18" s="52"/>
    </row>
    <row r="19" spans="1:8">
      <c r="A19" s="22"/>
      <c r="B19" s="53"/>
      <c r="C19" s="53"/>
      <c r="D19" s="53"/>
      <c r="E19" s="53"/>
      <c r="F19" s="53"/>
      <c r="G19" s="53"/>
      <c r="H19" s="53"/>
    </row>
    <row r="20" spans="1:8">
      <c r="A20" s="49" t="s">
        <v>180</v>
      </c>
      <c r="B20" s="11">
        <f>B8+B18</f>
        <v>0</v>
      </c>
      <c r="C20" s="11">
        <f t="shared" ref="C20:H20" si="3">C8+C18</f>
        <v>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 ht="17.25">
      <c r="A22" s="49" t="s">
        <v>181</v>
      </c>
      <c r="B22" s="11">
        <f>SUM(B23:DEUDA_CONT_FIN_01)</f>
        <v>0</v>
      </c>
      <c r="C22" s="11">
        <f>SUM(C23:DEUDA_CONT_FIN_02)</f>
        <v>0</v>
      </c>
      <c r="D22" s="11">
        <f>SUM(D23:DEUDA_CONT_FIN_03)</f>
        <v>0</v>
      </c>
      <c r="E22" s="11">
        <f>SUM(E23:DEUDA_CONT_FIN_04)</f>
        <v>0</v>
      </c>
      <c r="F22" s="11">
        <f>SUM(F23:DEUDA_CONT_FIN_05)</f>
        <v>0</v>
      </c>
      <c r="G22" s="11">
        <f>SUM(G23:DEUDA_CONT_FIN_06)</f>
        <v>0</v>
      </c>
      <c r="H22" s="11">
        <f>SUM(H23:DEUDA_CONT_FIN_07)</f>
        <v>0</v>
      </c>
    </row>
    <row r="23" spans="1:8" s="55" customFormat="1">
      <c r="A23" s="54" t="s">
        <v>182</v>
      </c>
      <c r="B23" s="10"/>
      <c r="C23" s="10"/>
      <c r="D23" s="10"/>
      <c r="E23" s="10"/>
      <c r="F23" s="10"/>
      <c r="G23" s="10"/>
      <c r="H23" s="10"/>
    </row>
    <row r="24" spans="1:8" s="55" customFormat="1">
      <c r="A24" s="54" t="s">
        <v>183</v>
      </c>
      <c r="B24" s="10"/>
      <c r="C24" s="10"/>
      <c r="D24" s="10"/>
      <c r="E24" s="10"/>
      <c r="F24" s="10"/>
      <c r="G24" s="10"/>
      <c r="H24" s="10"/>
    </row>
    <row r="25" spans="1:8" s="55" customFormat="1">
      <c r="A25" s="54" t="s">
        <v>184</v>
      </c>
      <c r="B25" s="10"/>
      <c r="C25" s="10"/>
      <c r="D25" s="10"/>
      <c r="E25" s="10"/>
      <c r="F25" s="10"/>
      <c r="G25" s="10"/>
      <c r="H25" s="10"/>
    </row>
    <row r="26" spans="1:8">
      <c r="A26" s="56" t="s">
        <v>185</v>
      </c>
      <c r="B26" s="5"/>
      <c r="C26" s="5"/>
      <c r="D26" s="5"/>
      <c r="E26" s="5"/>
      <c r="F26" s="5"/>
      <c r="G26" s="5"/>
      <c r="H26" s="5"/>
    </row>
    <row r="27" spans="1:8" ht="17.25">
      <c r="A27" s="49" t="s">
        <v>186</v>
      </c>
      <c r="B27" s="11">
        <f>SUM(B28:VALOR_INS_BCC_FIN_01)</f>
        <v>0</v>
      </c>
      <c r="C27" s="11">
        <f>SUM(C28:VALOR_INS_BCC_FIN_02)</f>
        <v>0</v>
      </c>
      <c r="D27" s="11">
        <f>SUM(D28:VALOR_INS_BCC_FIN_03)</f>
        <v>0</v>
      </c>
      <c r="E27" s="11">
        <f>SUM(E28:VALOR_INS_BCC_FIN_04)</f>
        <v>0</v>
      </c>
      <c r="F27" s="11">
        <f>SUM(F28:VALOR_INS_BCC_FIN_05)</f>
        <v>0</v>
      </c>
      <c r="G27" s="11">
        <f>SUM(G28:VALOR_INS_BCC_FIN_06)</f>
        <v>0</v>
      </c>
      <c r="H27" s="11">
        <f>SUM(H28:VALOR_INS_BCC_FIN_07)</f>
        <v>0</v>
      </c>
    </row>
    <row r="28" spans="1:8" s="55" customFormat="1">
      <c r="A28" s="54" t="s">
        <v>187</v>
      </c>
      <c r="B28" s="10"/>
      <c r="C28" s="10"/>
      <c r="D28" s="10"/>
      <c r="E28" s="10"/>
      <c r="F28" s="10"/>
      <c r="G28" s="10"/>
      <c r="H28" s="10"/>
    </row>
    <row r="29" spans="1:8" s="55" customFormat="1">
      <c r="A29" s="54" t="s">
        <v>188</v>
      </c>
      <c r="B29" s="10"/>
      <c r="C29" s="10"/>
      <c r="D29" s="10"/>
      <c r="E29" s="10"/>
      <c r="F29" s="10"/>
      <c r="G29" s="10"/>
      <c r="H29" s="10"/>
    </row>
    <row r="30" spans="1:8" s="55" customFormat="1">
      <c r="A30" s="54" t="s">
        <v>189</v>
      </c>
      <c r="B30" s="10"/>
      <c r="C30" s="10"/>
      <c r="D30" s="10"/>
      <c r="E30" s="10"/>
      <c r="F30" s="10"/>
      <c r="G30" s="10"/>
      <c r="H30" s="10"/>
    </row>
    <row r="31" spans="1:8">
      <c r="A31" s="57" t="s">
        <v>185</v>
      </c>
      <c r="B31" s="58"/>
      <c r="C31" s="58"/>
      <c r="D31" s="58"/>
      <c r="E31" s="58"/>
      <c r="F31" s="58"/>
      <c r="G31" s="58"/>
      <c r="H31" s="58"/>
    </row>
    <row r="32" spans="1:8">
      <c r="A32" s="14"/>
    </row>
    <row r="33" spans="1:8">
      <c r="A33" s="162" t="s">
        <v>190</v>
      </c>
      <c r="B33" s="162"/>
      <c r="C33" s="162"/>
      <c r="D33" s="162"/>
      <c r="E33" s="162"/>
      <c r="F33" s="162"/>
      <c r="G33" s="162"/>
      <c r="H33" s="162"/>
    </row>
    <row r="34" spans="1:8">
      <c r="A34" s="162"/>
      <c r="B34" s="162"/>
      <c r="C34" s="162"/>
      <c r="D34" s="162"/>
      <c r="E34" s="162"/>
      <c r="F34" s="162"/>
      <c r="G34" s="162"/>
      <c r="H34" s="162"/>
    </row>
    <row r="35" spans="1:8">
      <c r="A35" s="162"/>
      <c r="B35" s="162"/>
      <c r="C35" s="162"/>
      <c r="D35" s="162"/>
      <c r="E35" s="162"/>
      <c r="F35" s="162"/>
      <c r="G35" s="162"/>
      <c r="H35" s="162"/>
    </row>
    <row r="36" spans="1:8">
      <c r="A36" s="162"/>
      <c r="B36" s="162"/>
      <c r="C36" s="162"/>
      <c r="D36" s="162"/>
      <c r="E36" s="162"/>
      <c r="F36" s="162"/>
      <c r="G36" s="162"/>
      <c r="H36" s="162"/>
    </row>
    <row r="37" spans="1:8">
      <c r="A37" s="162"/>
      <c r="B37" s="162"/>
      <c r="C37" s="162"/>
      <c r="D37" s="162"/>
      <c r="E37" s="162"/>
      <c r="F37" s="162"/>
      <c r="G37" s="162"/>
      <c r="H37" s="162"/>
    </row>
    <row r="38" spans="1:8">
      <c r="A38" s="14"/>
    </row>
    <row r="39" spans="1:8" ht="30">
      <c r="A39" s="45" t="s">
        <v>191</v>
      </c>
      <c r="B39" s="45" t="s">
        <v>192</v>
      </c>
      <c r="C39" s="45" t="s">
        <v>193</v>
      </c>
      <c r="D39" s="45" t="s">
        <v>194</v>
      </c>
      <c r="E39" s="45" t="s">
        <v>195</v>
      </c>
      <c r="F39" s="47" t="s">
        <v>196</v>
      </c>
    </row>
    <row r="40" spans="1:8">
      <c r="A40" s="22"/>
      <c r="B40" s="53"/>
      <c r="C40" s="53"/>
      <c r="D40" s="53"/>
      <c r="E40" s="53"/>
      <c r="F40" s="53"/>
    </row>
    <row r="41" spans="1:8">
      <c r="A41" s="49" t="s">
        <v>197</v>
      </c>
      <c r="B41" s="11">
        <f>SUM(B42:OB_CORTO_PLAZO_FIN_01)</f>
        <v>0</v>
      </c>
      <c r="C41" s="11">
        <f>SUM(C42:OB_CORTO_PLAZO_FIN_02)</f>
        <v>0</v>
      </c>
      <c r="D41" s="11">
        <f>SUM(D42:OB_CORTO_PLAZO_FIN_03)</f>
        <v>0</v>
      </c>
      <c r="E41" s="11">
        <f>SUM(E42:OB_CORTO_PLAZO_FIN_04)</f>
        <v>0</v>
      </c>
      <c r="F41" s="11">
        <f>SUM(F42:OB_CORTO_PLAZO_FIN_05)</f>
        <v>0</v>
      </c>
    </row>
    <row r="42" spans="1:8" s="55" customFormat="1">
      <c r="A42" s="54" t="s">
        <v>198</v>
      </c>
      <c r="B42" s="10"/>
      <c r="C42" s="10"/>
      <c r="D42" s="10"/>
      <c r="E42" s="10"/>
      <c r="F42" s="10"/>
    </row>
    <row r="43" spans="1:8" s="55" customFormat="1">
      <c r="A43" s="54" t="s">
        <v>199</v>
      </c>
      <c r="B43" s="10"/>
      <c r="C43" s="10"/>
      <c r="D43" s="10"/>
      <c r="E43" s="10"/>
      <c r="F43" s="10"/>
    </row>
    <row r="44" spans="1:8" s="55" customFormat="1">
      <c r="A44" s="54" t="s">
        <v>200</v>
      </c>
      <c r="B44" s="10"/>
      <c r="C44" s="10"/>
      <c r="D44" s="10"/>
      <c r="E44" s="10"/>
      <c r="F44" s="10"/>
    </row>
    <row r="45" spans="1:8">
      <c r="A45" s="59" t="s">
        <v>185</v>
      </c>
      <c r="B45" s="43"/>
      <c r="C45" s="43"/>
      <c r="D45" s="43"/>
      <c r="E45" s="43"/>
      <c r="F45" s="43"/>
    </row>
    <row r="46" spans="1:8"/>
    <row r="47" spans="1:8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sqref="A1:XFD1048576"/>
    </sheetView>
  </sheetViews>
  <sheetFormatPr baseColWidth="10" defaultColWidth="0" defaultRowHeight="15" customHeight="1" zeroHeight="1"/>
  <cols>
    <col min="1" max="1" width="76.28515625" style="1" customWidth="1"/>
    <col min="2" max="6" width="20.7109375" style="1" customWidth="1"/>
    <col min="7" max="11" width="25.7109375" style="1" customWidth="1"/>
    <col min="12" max="12" width="10.7109375" style="1" hidden="1" customWidth="1"/>
    <col min="13" max="16384" width="10.7109375" style="1" hidden="1"/>
  </cols>
  <sheetData>
    <row r="1" spans="1:12" s="61" customFormat="1" ht="21">
      <c r="A1" s="149" t="s">
        <v>201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60"/>
    </row>
    <row r="2" spans="1:12">
      <c r="A2" s="150" t="str">
        <f>ENTE_PUBLICO_A</f>
        <v>Municipio de Moroleón, Gobierno del Estado de Guanajuato (a)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</row>
    <row r="3" spans="1:12">
      <c r="A3" s="153" t="s">
        <v>202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2">
      <c r="A4" s="156" t="str">
        <f>TRIMESTRE</f>
        <v>Del 1 de enero al 31 de diciembre de 2020 (b)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2">
      <c r="A5" s="153" t="s">
        <v>3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</row>
    <row r="6" spans="1:12" ht="75">
      <c r="A6" s="47" t="s">
        <v>203</v>
      </c>
      <c r="B6" s="47" t="s">
        <v>204</v>
      </c>
      <c r="C6" s="47" t="s">
        <v>205</v>
      </c>
      <c r="D6" s="47" t="s">
        <v>206</v>
      </c>
      <c r="E6" s="47" t="s">
        <v>207</v>
      </c>
      <c r="F6" s="47" t="s">
        <v>208</v>
      </c>
      <c r="G6" s="47" t="s">
        <v>209</v>
      </c>
      <c r="H6" s="47" t="s">
        <v>210</v>
      </c>
      <c r="I6" s="18" t="str">
        <f>MONTO1</f>
        <v>Monto pagado de la inversión al 31 de diciembre de 2020 (k)</v>
      </c>
      <c r="J6" s="18" t="str">
        <f>MONTO2</f>
        <v>Monto pagado de la inversión actualizado al 31 de diciembre de 2020 (l)</v>
      </c>
      <c r="K6" s="18" t="str">
        <f>SALDO_PENDIENTE</f>
        <v>Saldo pendiente por pagar de la inversión al 31 de diciembre de 2020 (m = g – l)</v>
      </c>
    </row>
    <row r="7" spans="1:12">
      <c r="A7" s="62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2">
      <c r="A8" s="24" t="s">
        <v>211</v>
      </c>
      <c r="B8" s="63"/>
      <c r="C8" s="63"/>
      <c r="D8" s="63"/>
      <c r="E8" s="11">
        <f>SUM(E9:APP_FIN_04)</f>
        <v>0</v>
      </c>
      <c r="F8" s="63"/>
      <c r="G8" s="11">
        <f>SUM(G9:APP_FIN_06)</f>
        <v>0</v>
      </c>
      <c r="H8" s="11">
        <f>SUM(H9:APP_FIN_07)</f>
        <v>0</v>
      </c>
      <c r="I8" s="11">
        <f>SUM(I9:APP_FIN_08)</f>
        <v>0</v>
      </c>
      <c r="J8" s="11">
        <f>SUM(J9:APP_FIN_09)</f>
        <v>0</v>
      </c>
      <c r="K8" s="11">
        <f>SUM(K9:APP_FIN_10)</f>
        <v>0</v>
      </c>
    </row>
    <row r="9" spans="1:12" s="55" customFormat="1">
      <c r="A9" s="64" t="s">
        <v>212</v>
      </c>
      <c r="B9" s="65"/>
      <c r="C9" s="65"/>
      <c r="D9" s="65"/>
      <c r="E9" s="10"/>
      <c r="F9" s="10"/>
      <c r="G9" s="10"/>
      <c r="H9" s="10"/>
      <c r="I9" s="10"/>
      <c r="J9" s="10"/>
      <c r="K9" s="10">
        <f>E9-J9</f>
        <v>0</v>
      </c>
    </row>
    <row r="10" spans="1:12" s="55" customFormat="1">
      <c r="A10" s="64" t="s">
        <v>213</v>
      </c>
      <c r="B10" s="65"/>
      <c r="C10" s="65"/>
      <c r="D10" s="65"/>
      <c r="E10" s="10"/>
      <c r="F10" s="10"/>
      <c r="G10" s="10"/>
      <c r="H10" s="10"/>
      <c r="I10" s="10"/>
      <c r="J10" s="10"/>
      <c r="K10" s="10">
        <f t="shared" ref="K10:K12" si="0">E10-J10</f>
        <v>0</v>
      </c>
    </row>
    <row r="11" spans="1:12" s="55" customFormat="1">
      <c r="A11" s="64" t="s">
        <v>214</v>
      </c>
      <c r="B11" s="65"/>
      <c r="C11" s="65"/>
      <c r="D11" s="65"/>
      <c r="E11" s="10"/>
      <c r="F11" s="10"/>
      <c r="G11" s="10"/>
      <c r="H11" s="10"/>
      <c r="I11" s="10"/>
      <c r="J11" s="10"/>
      <c r="K11" s="10">
        <f t="shared" si="0"/>
        <v>0</v>
      </c>
    </row>
    <row r="12" spans="1:12" s="55" customFormat="1">
      <c r="A12" s="64" t="s">
        <v>215</v>
      </c>
      <c r="B12" s="65"/>
      <c r="C12" s="65"/>
      <c r="D12" s="65"/>
      <c r="E12" s="10"/>
      <c r="F12" s="10"/>
      <c r="G12" s="10"/>
      <c r="H12" s="10"/>
      <c r="I12" s="10"/>
      <c r="J12" s="10"/>
      <c r="K12" s="10">
        <f t="shared" si="0"/>
        <v>0</v>
      </c>
    </row>
    <row r="13" spans="1:12">
      <c r="A13" s="66" t="s">
        <v>185</v>
      </c>
      <c r="B13" s="67"/>
      <c r="C13" s="67"/>
      <c r="D13" s="67"/>
      <c r="E13" s="5"/>
      <c r="F13" s="5"/>
      <c r="G13" s="5"/>
      <c r="H13" s="5"/>
      <c r="I13" s="5"/>
      <c r="J13" s="5"/>
      <c r="K13" s="5"/>
    </row>
    <row r="14" spans="1:12">
      <c r="A14" s="24" t="s">
        <v>216</v>
      </c>
      <c r="B14" s="63"/>
      <c r="C14" s="63"/>
      <c r="D14" s="63"/>
      <c r="E14" s="11">
        <f>SUM(E15:OTROS_FIN_04)</f>
        <v>0</v>
      </c>
      <c r="F14" s="63"/>
      <c r="G14" s="11">
        <f>SUM(G15:OTROS_FIN_06)</f>
        <v>0</v>
      </c>
      <c r="H14" s="11">
        <f>SUM(H15:OTROS_FIN_07)</f>
        <v>0</v>
      </c>
      <c r="I14" s="11">
        <f>SUM(I15:OTROS_FIN_08)</f>
        <v>0</v>
      </c>
      <c r="J14" s="11">
        <f>SUM(J15:OTROS_FIN_09)</f>
        <v>0</v>
      </c>
      <c r="K14" s="11">
        <f>SUM(K15:OTROS_FIN_10)</f>
        <v>0</v>
      </c>
    </row>
    <row r="15" spans="1:12" s="55" customFormat="1">
      <c r="A15" s="64" t="s">
        <v>217</v>
      </c>
      <c r="B15" s="65"/>
      <c r="C15" s="65"/>
      <c r="D15" s="65"/>
      <c r="E15" s="10"/>
      <c r="F15" s="10"/>
      <c r="G15" s="10"/>
      <c r="H15" s="10"/>
      <c r="I15" s="10"/>
      <c r="J15" s="10"/>
      <c r="K15" s="10">
        <f>E15-J15</f>
        <v>0</v>
      </c>
    </row>
    <row r="16" spans="1:12" s="55" customFormat="1">
      <c r="A16" s="64" t="s">
        <v>218</v>
      </c>
      <c r="B16" s="65"/>
      <c r="C16" s="65"/>
      <c r="D16" s="65"/>
      <c r="E16" s="10"/>
      <c r="F16" s="10"/>
      <c r="G16" s="10"/>
      <c r="H16" s="10"/>
      <c r="I16" s="10"/>
      <c r="J16" s="10"/>
      <c r="K16" s="10">
        <f t="shared" ref="K16:K18" si="1">E16-J16</f>
        <v>0</v>
      </c>
    </row>
    <row r="17" spans="1:11" s="55" customFormat="1">
      <c r="A17" s="64" t="s">
        <v>219</v>
      </c>
      <c r="B17" s="65"/>
      <c r="C17" s="65"/>
      <c r="D17" s="65"/>
      <c r="E17" s="10"/>
      <c r="F17" s="10"/>
      <c r="G17" s="10"/>
      <c r="H17" s="10"/>
      <c r="I17" s="10"/>
      <c r="J17" s="10"/>
      <c r="K17" s="10">
        <f t="shared" si="1"/>
        <v>0</v>
      </c>
    </row>
    <row r="18" spans="1:11" s="55" customFormat="1">
      <c r="A18" s="64" t="s">
        <v>220</v>
      </c>
      <c r="B18" s="65"/>
      <c r="C18" s="65"/>
      <c r="D18" s="65"/>
      <c r="E18" s="10"/>
      <c r="F18" s="10"/>
      <c r="G18" s="10"/>
      <c r="H18" s="10"/>
      <c r="I18" s="10"/>
      <c r="J18" s="10"/>
      <c r="K18" s="10">
        <f t="shared" si="1"/>
        <v>0</v>
      </c>
    </row>
    <row r="19" spans="1:11">
      <c r="A19" s="66" t="s">
        <v>185</v>
      </c>
      <c r="B19" s="67"/>
      <c r="C19" s="67"/>
      <c r="D19" s="67"/>
      <c r="E19" s="5"/>
      <c r="F19" s="5"/>
      <c r="G19" s="5"/>
      <c r="H19" s="5"/>
      <c r="I19" s="5"/>
      <c r="J19" s="5"/>
      <c r="K19" s="5"/>
    </row>
    <row r="20" spans="1:11">
      <c r="A20" s="24" t="s">
        <v>221</v>
      </c>
      <c r="B20" s="63"/>
      <c r="C20" s="63"/>
      <c r="D20" s="63"/>
      <c r="E20" s="11">
        <f>APP_T4+OTROS_T4</f>
        <v>0</v>
      </c>
      <c r="F20" s="63"/>
      <c r="G20" s="11">
        <f>APP_T6+OTROS_T6</f>
        <v>0</v>
      </c>
      <c r="H20" s="11">
        <f>APP_T7+OTROS_T7</f>
        <v>0</v>
      </c>
      <c r="I20" s="11">
        <f>APP_T8+OTROS_T8</f>
        <v>0</v>
      </c>
      <c r="J20" s="11">
        <f>APP_T9+OTROS_T9</f>
        <v>0</v>
      </c>
      <c r="K20" s="11">
        <f>APP_T10+OTROS_T10</f>
        <v>0</v>
      </c>
    </row>
    <row r="21" spans="1:11">
      <c r="A21" s="68"/>
      <c r="B21" s="58"/>
      <c r="C21" s="58"/>
      <c r="D21" s="58"/>
      <c r="E21" s="58"/>
      <c r="F21" s="58"/>
      <c r="G21" s="58"/>
      <c r="H21" s="58"/>
      <c r="I21" s="58"/>
      <c r="J21" s="58"/>
      <c r="K21" s="58"/>
    </row>
  </sheetData>
  <mergeCells count="5">
    <mergeCell ref="A1:K1"/>
    <mergeCell ref="A2:K2"/>
    <mergeCell ref="A3:K3"/>
    <mergeCell ref="A4:K4"/>
    <mergeCell ref="A5:K5"/>
  </mergeCells>
  <dataValidations disablePrompts="1"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5"/>
  <sheetViews>
    <sheetView topLeftCell="A31" zoomScale="90" zoomScaleNormal="90" workbookViewId="0">
      <selection activeCell="A57" sqref="A57"/>
    </sheetView>
  </sheetViews>
  <sheetFormatPr baseColWidth="10" defaultColWidth="0" defaultRowHeight="15" zeroHeight="1"/>
  <cols>
    <col min="1" max="1" width="101.42578125" style="1" customWidth="1"/>
    <col min="2" max="4" width="25.7109375" style="1" customWidth="1"/>
    <col min="5" max="11" width="0" style="1" hidden="1" customWidth="1"/>
    <col min="12" max="16384" width="10.7109375" style="1" hidden="1"/>
  </cols>
  <sheetData>
    <row r="1" spans="1:11" s="61" customFormat="1" ht="37.5" customHeight="1">
      <c r="A1" s="149" t="s">
        <v>222</v>
      </c>
      <c r="B1" s="149"/>
      <c r="C1" s="149"/>
      <c r="D1" s="149"/>
      <c r="E1" s="60"/>
      <c r="F1" s="60"/>
      <c r="G1" s="60"/>
      <c r="H1" s="60"/>
      <c r="I1" s="60"/>
      <c r="J1" s="60"/>
      <c r="K1" s="60"/>
    </row>
    <row r="2" spans="1:11">
      <c r="A2" s="150" t="str">
        <f>ENTE_PUBLICO_A</f>
        <v>Municipio de Moroleón, Gobierno del Estado de Guanajuato (a)</v>
      </c>
      <c r="B2" s="151"/>
      <c r="C2" s="151"/>
      <c r="D2" s="152"/>
    </row>
    <row r="3" spans="1:11">
      <c r="A3" s="153" t="s">
        <v>223</v>
      </c>
      <c r="B3" s="154"/>
      <c r="C3" s="154"/>
      <c r="D3" s="155"/>
    </row>
    <row r="4" spans="1:11">
      <c r="A4" s="156" t="str">
        <f>TRIMESTRE</f>
        <v>Del 1 de enero al 31 de diciembre de 2020 (b)</v>
      </c>
      <c r="B4" s="157"/>
      <c r="C4" s="157"/>
      <c r="D4" s="158"/>
    </row>
    <row r="5" spans="1:11">
      <c r="A5" s="159" t="s">
        <v>3</v>
      </c>
      <c r="B5" s="160"/>
      <c r="C5" s="160"/>
      <c r="D5" s="161"/>
    </row>
    <row r="6" spans="1:11"/>
    <row r="7" spans="1:11" ht="39" customHeight="1">
      <c r="A7" s="69" t="s">
        <v>43</v>
      </c>
      <c r="B7" s="47" t="s">
        <v>224</v>
      </c>
      <c r="C7" s="47" t="s">
        <v>225</v>
      </c>
      <c r="D7" s="47" t="s">
        <v>226</v>
      </c>
    </row>
    <row r="8" spans="1:11">
      <c r="A8" s="6" t="s">
        <v>227</v>
      </c>
      <c r="B8" s="70">
        <f>SUM(B9:B11)</f>
        <v>245453973.59999999</v>
      </c>
      <c r="C8" s="70">
        <f t="shared" ref="C8:D8" si="0">SUM(C9:C11)</f>
        <v>273541901.34000003</v>
      </c>
      <c r="D8" s="70">
        <f t="shared" si="0"/>
        <v>273379842.90000004</v>
      </c>
    </row>
    <row r="9" spans="1:11">
      <c r="A9" s="4" t="s">
        <v>228</v>
      </c>
      <c r="B9" s="71">
        <v>190124920.84999999</v>
      </c>
      <c r="C9" s="71">
        <v>209523693.24000001</v>
      </c>
      <c r="D9" s="71">
        <v>209361634.80000001</v>
      </c>
    </row>
    <row r="10" spans="1:11">
      <c r="A10" s="4" t="s">
        <v>229</v>
      </c>
      <c r="B10" s="71">
        <v>55329052.75</v>
      </c>
      <c r="C10" s="71">
        <v>64018208.100000001</v>
      </c>
      <c r="D10" s="71">
        <v>64018208.100000001</v>
      </c>
    </row>
    <row r="11" spans="1:11">
      <c r="A11" s="4" t="s">
        <v>230</v>
      </c>
      <c r="B11" s="27"/>
      <c r="C11" s="27"/>
      <c r="D11" s="27"/>
    </row>
    <row r="12" spans="1:11">
      <c r="A12" s="26"/>
      <c r="B12" s="41"/>
      <c r="C12" s="41"/>
      <c r="D12" s="41"/>
    </row>
    <row r="13" spans="1:11">
      <c r="A13" s="6" t="s">
        <v>231</v>
      </c>
      <c r="B13" s="70">
        <f>B14+B15</f>
        <v>245453973.59999999</v>
      </c>
      <c r="C13" s="70">
        <f t="shared" ref="C13:D13" si="1">C14+C15</f>
        <v>322267030.79000002</v>
      </c>
      <c r="D13" s="70">
        <f t="shared" si="1"/>
        <v>307622774.36000001</v>
      </c>
    </row>
    <row r="14" spans="1:11">
      <c r="A14" s="4" t="s">
        <v>232</v>
      </c>
      <c r="B14" s="71">
        <v>190124920.84999999</v>
      </c>
      <c r="C14" s="71">
        <v>257326106.68000001</v>
      </c>
      <c r="D14" s="71">
        <v>252450314.12</v>
      </c>
    </row>
    <row r="15" spans="1:11">
      <c r="A15" s="4" t="s">
        <v>233</v>
      </c>
      <c r="B15" s="71">
        <v>55329052.75</v>
      </c>
      <c r="C15" s="71">
        <v>64940924.109999999</v>
      </c>
      <c r="D15" s="71">
        <v>55172460.240000002</v>
      </c>
    </row>
    <row r="16" spans="1:11">
      <c r="A16" s="26"/>
      <c r="B16" s="41"/>
      <c r="C16" s="41"/>
      <c r="D16" s="41"/>
    </row>
    <row r="17" spans="1:4">
      <c r="A17" s="6" t="s">
        <v>234</v>
      </c>
      <c r="B17" s="72">
        <f>B18+B19</f>
        <v>0</v>
      </c>
      <c r="C17" s="70">
        <f t="shared" ref="C17" si="2">C18+C19</f>
        <v>0</v>
      </c>
      <c r="D17" s="70">
        <f>D18+D19</f>
        <v>0</v>
      </c>
    </row>
    <row r="18" spans="1:4">
      <c r="A18" s="4" t="s">
        <v>235</v>
      </c>
      <c r="B18" s="73">
        <v>0</v>
      </c>
      <c r="C18" s="27">
        <v>0</v>
      </c>
      <c r="D18" s="27">
        <f>+C18</f>
        <v>0</v>
      </c>
    </row>
    <row r="19" spans="1:4">
      <c r="A19" s="4" t="s">
        <v>236</v>
      </c>
      <c r="B19" s="73">
        <v>0</v>
      </c>
      <c r="C19" s="74"/>
      <c r="D19" s="75"/>
    </row>
    <row r="20" spans="1:4">
      <c r="A20" s="26"/>
      <c r="B20" s="41"/>
      <c r="C20" s="41"/>
      <c r="D20" s="41"/>
    </row>
    <row r="21" spans="1:4">
      <c r="A21" s="6" t="s">
        <v>237</v>
      </c>
      <c r="B21" s="70">
        <f>B8-B13+B17</f>
        <v>0</v>
      </c>
      <c r="C21" s="70">
        <f t="shared" ref="C21:D21" si="3">C8-C13+C17</f>
        <v>-48725129.449999988</v>
      </c>
      <c r="D21" s="70">
        <f t="shared" si="3"/>
        <v>-34242931.459999979</v>
      </c>
    </row>
    <row r="22" spans="1:4">
      <c r="A22" s="6"/>
      <c r="B22" s="41"/>
      <c r="C22" s="41"/>
      <c r="D22" s="41"/>
    </row>
    <row r="23" spans="1:4">
      <c r="A23" s="6" t="s">
        <v>238</v>
      </c>
      <c r="B23" s="70">
        <f>B21-B11</f>
        <v>0</v>
      </c>
      <c r="C23" s="70">
        <f t="shared" ref="C23:D23" si="4">C21-C11</f>
        <v>-48725129.449999988</v>
      </c>
      <c r="D23" s="70">
        <f t="shared" si="4"/>
        <v>-34242931.459999979</v>
      </c>
    </row>
    <row r="24" spans="1:4">
      <c r="A24" s="6"/>
      <c r="B24" s="76"/>
      <c r="C24" s="76"/>
      <c r="D24" s="76"/>
    </row>
    <row r="25" spans="1:4">
      <c r="A25" s="77" t="s">
        <v>239</v>
      </c>
      <c r="B25" s="70">
        <f>B23-B17</f>
        <v>0</v>
      </c>
      <c r="C25" s="70">
        <f t="shared" ref="C25" si="5">C23-C17</f>
        <v>-48725129.449999988</v>
      </c>
      <c r="D25" s="70">
        <f>D23-D17</f>
        <v>-34242931.459999979</v>
      </c>
    </row>
    <row r="26" spans="1:4">
      <c r="A26" s="78"/>
      <c r="B26" s="58"/>
      <c r="C26" s="58"/>
      <c r="D26" s="58"/>
    </row>
    <row r="27" spans="1:4">
      <c r="A27" s="14"/>
    </row>
    <row r="28" spans="1:4">
      <c r="A28" s="69" t="s">
        <v>240</v>
      </c>
      <c r="B28" s="47" t="s">
        <v>241</v>
      </c>
      <c r="C28" s="47" t="s">
        <v>225</v>
      </c>
      <c r="D28" s="47" t="s">
        <v>242</v>
      </c>
    </row>
    <row r="29" spans="1:4">
      <c r="A29" s="6" t="s">
        <v>243</v>
      </c>
      <c r="B29" s="11">
        <f>B30+B31</f>
        <v>0</v>
      </c>
      <c r="C29" s="11">
        <f t="shared" ref="C29:D29" si="6">C30+C31</f>
        <v>0</v>
      </c>
      <c r="D29" s="11">
        <f t="shared" si="6"/>
        <v>0</v>
      </c>
    </row>
    <row r="30" spans="1:4">
      <c r="A30" s="4" t="s">
        <v>244</v>
      </c>
      <c r="B30" s="27">
        <v>0</v>
      </c>
      <c r="C30" s="27">
        <v>0</v>
      </c>
      <c r="D30" s="27">
        <v>0</v>
      </c>
    </row>
    <row r="31" spans="1:4">
      <c r="A31" s="4" t="s">
        <v>245</v>
      </c>
      <c r="B31" s="27">
        <v>0</v>
      </c>
      <c r="C31" s="27">
        <v>0</v>
      </c>
      <c r="D31" s="27">
        <v>0</v>
      </c>
    </row>
    <row r="32" spans="1:4">
      <c r="A32" s="5"/>
      <c r="B32" s="5"/>
      <c r="C32" s="5"/>
      <c r="D32" s="5"/>
    </row>
    <row r="33" spans="1:4">
      <c r="A33" s="6" t="s">
        <v>246</v>
      </c>
      <c r="B33" s="11">
        <f>B25+B29</f>
        <v>0</v>
      </c>
      <c r="C33" s="11">
        <f t="shared" ref="C33:D33" si="7">C25+C29</f>
        <v>-48725129.449999988</v>
      </c>
      <c r="D33" s="11">
        <f t="shared" si="7"/>
        <v>-34242931.459999979</v>
      </c>
    </row>
    <row r="34" spans="1:4">
      <c r="A34" s="68"/>
      <c r="B34" s="68"/>
      <c r="C34" s="68"/>
      <c r="D34" s="68"/>
    </row>
    <row r="35" spans="1:4">
      <c r="A35" s="14"/>
    </row>
    <row r="36" spans="1:4" ht="30">
      <c r="A36" s="69" t="s">
        <v>240</v>
      </c>
      <c r="B36" s="47" t="s">
        <v>247</v>
      </c>
      <c r="C36" s="47" t="s">
        <v>225</v>
      </c>
      <c r="D36" s="47" t="s">
        <v>226</v>
      </c>
    </row>
    <row r="37" spans="1:4">
      <c r="A37" s="6" t="s">
        <v>248</v>
      </c>
      <c r="B37" s="11">
        <f>B38+B39</f>
        <v>0</v>
      </c>
      <c r="C37" s="11">
        <f t="shared" ref="C37:D37" si="8">C38+C39</f>
        <v>0</v>
      </c>
      <c r="D37" s="11">
        <f t="shared" si="8"/>
        <v>0</v>
      </c>
    </row>
    <row r="38" spans="1:4">
      <c r="A38" s="4" t="s">
        <v>249</v>
      </c>
      <c r="B38" s="27">
        <v>0</v>
      </c>
      <c r="C38" s="27">
        <v>0</v>
      </c>
      <c r="D38" s="27">
        <v>0</v>
      </c>
    </row>
    <row r="39" spans="1:4">
      <c r="A39" s="4" t="s">
        <v>250</v>
      </c>
      <c r="B39" s="27">
        <v>0</v>
      </c>
      <c r="C39" s="27">
        <v>0</v>
      </c>
      <c r="D39" s="27">
        <v>0</v>
      </c>
    </row>
    <row r="40" spans="1:4">
      <c r="A40" s="6" t="s">
        <v>251</v>
      </c>
      <c r="B40" s="11">
        <f>B41+B42</f>
        <v>0</v>
      </c>
      <c r="C40" s="11">
        <f t="shared" ref="C40:D40" si="9">C41+C42</f>
        <v>0</v>
      </c>
      <c r="D40" s="11">
        <f t="shared" si="9"/>
        <v>0</v>
      </c>
    </row>
    <row r="41" spans="1:4">
      <c r="A41" s="4" t="s">
        <v>252</v>
      </c>
      <c r="B41" s="27">
        <v>0</v>
      </c>
      <c r="C41" s="27">
        <v>0</v>
      </c>
      <c r="D41" s="27">
        <v>0</v>
      </c>
    </row>
    <row r="42" spans="1:4">
      <c r="A42" s="4" t="s">
        <v>253</v>
      </c>
      <c r="B42" s="27">
        <v>0</v>
      </c>
      <c r="C42" s="27">
        <v>0</v>
      </c>
      <c r="D42" s="27">
        <v>0</v>
      </c>
    </row>
    <row r="43" spans="1:4">
      <c r="A43" s="5"/>
      <c r="B43" s="5"/>
      <c r="C43" s="5"/>
      <c r="D43" s="5"/>
    </row>
    <row r="44" spans="1:4">
      <c r="A44" s="6" t="s">
        <v>254</v>
      </c>
      <c r="B44" s="11">
        <f>B37-B40</f>
        <v>0</v>
      </c>
      <c r="C44" s="11">
        <f t="shared" ref="C44:D44" si="10">C37-C40</f>
        <v>0</v>
      </c>
      <c r="D44" s="11">
        <f t="shared" si="10"/>
        <v>0</v>
      </c>
    </row>
    <row r="45" spans="1:4">
      <c r="A45" s="79"/>
      <c r="B45" s="68"/>
      <c r="C45" s="68"/>
      <c r="D45" s="68"/>
    </row>
    <row r="46" spans="1:4"/>
    <row r="47" spans="1:4" ht="30">
      <c r="A47" s="69" t="s">
        <v>240</v>
      </c>
      <c r="B47" s="47" t="s">
        <v>247</v>
      </c>
      <c r="C47" s="47" t="s">
        <v>225</v>
      </c>
      <c r="D47" s="47" t="s">
        <v>226</v>
      </c>
    </row>
    <row r="48" spans="1:4">
      <c r="A48" s="80" t="s">
        <v>255</v>
      </c>
      <c r="B48" s="81">
        <f>B9</f>
        <v>190124920.84999999</v>
      </c>
      <c r="C48" s="81">
        <f>C9</f>
        <v>209523693.24000001</v>
      </c>
      <c r="D48" s="81">
        <f t="shared" ref="D48" si="11">D9</f>
        <v>209361634.80000001</v>
      </c>
    </row>
    <row r="49" spans="1:4">
      <c r="A49" s="82" t="s">
        <v>256</v>
      </c>
      <c r="B49" s="11">
        <f>B50-B51</f>
        <v>0</v>
      </c>
      <c r="C49" s="11">
        <f t="shared" ref="C49:D49" si="12">C50-C51</f>
        <v>0</v>
      </c>
      <c r="D49" s="11">
        <f t="shared" si="12"/>
        <v>0</v>
      </c>
    </row>
    <row r="50" spans="1:4">
      <c r="A50" s="83" t="s">
        <v>249</v>
      </c>
      <c r="B50" s="27">
        <v>0</v>
      </c>
      <c r="C50" s="27">
        <v>0</v>
      </c>
      <c r="D50" s="27">
        <v>0</v>
      </c>
    </row>
    <row r="51" spans="1:4">
      <c r="A51" s="83" t="s">
        <v>252</v>
      </c>
      <c r="B51" s="27">
        <v>0</v>
      </c>
      <c r="C51" s="27">
        <v>0</v>
      </c>
      <c r="D51" s="27">
        <v>0</v>
      </c>
    </row>
    <row r="52" spans="1:4">
      <c r="A52" s="5"/>
      <c r="B52" s="5"/>
      <c r="C52" s="5"/>
      <c r="D52" s="5"/>
    </row>
    <row r="53" spans="1:4">
      <c r="A53" s="4" t="s">
        <v>232</v>
      </c>
      <c r="B53" s="10">
        <f>B14</f>
        <v>190124920.84999999</v>
      </c>
      <c r="C53" s="10">
        <f t="shared" ref="C53:D53" si="13">C14</f>
        <v>257326106.68000001</v>
      </c>
      <c r="D53" s="10">
        <f t="shared" si="13"/>
        <v>252450314.12</v>
      </c>
    </row>
    <row r="54" spans="1:4">
      <c r="A54" s="5"/>
      <c r="B54" s="5"/>
      <c r="C54" s="5"/>
      <c r="D54" s="5"/>
    </row>
    <row r="55" spans="1:4">
      <c r="A55" s="4" t="s">
        <v>235</v>
      </c>
      <c r="B55" s="84">
        <f>B18</f>
        <v>0</v>
      </c>
      <c r="C55" s="10">
        <f t="shared" ref="C55:D55" si="14">C18</f>
        <v>0</v>
      </c>
      <c r="D55" s="10">
        <f t="shared" si="14"/>
        <v>0</v>
      </c>
    </row>
    <row r="56" spans="1:4">
      <c r="A56" s="5"/>
      <c r="B56" s="5"/>
      <c r="C56" s="5"/>
      <c r="D56" s="5"/>
    </row>
    <row r="57" spans="1:4" ht="30">
      <c r="A57" s="77" t="s">
        <v>257</v>
      </c>
      <c r="B57" s="11">
        <f>B48+B49-B53+B55</f>
        <v>0</v>
      </c>
      <c r="C57" s="11">
        <f>C48+C49-C53+C55</f>
        <v>-47802413.439999998</v>
      </c>
      <c r="D57" s="11">
        <f t="shared" ref="D57" si="15">D48+D49-D53+D55</f>
        <v>-43088679.319999993</v>
      </c>
    </row>
    <row r="58" spans="1:4">
      <c r="A58" s="85"/>
      <c r="B58" s="85"/>
      <c r="C58" s="85"/>
      <c r="D58" s="85"/>
    </row>
    <row r="59" spans="1:4">
      <c r="A59" s="77" t="s">
        <v>258</v>
      </c>
      <c r="B59" s="11">
        <f>B57-B49</f>
        <v>0</v>
      </c>
      <c r="C59" s="11">
        <f t="shared" ref="C59:D59" si="16">C57-C49</f>
        <v>-47802413.439999998</v>
      </c>
      <c r="D59" s="11">
        <f t="shared" si="16"/>
        <v>-43088679.319999993</v>
      </c>
    </row>
    <row r="60" spans="1:4">
      <c r="A60" s="68"/>
      <c r="B60" s="68"/>
      <c r="C60" s="68"/>
      <c r="D60" s="68"/>
    </row>
    <row r="61" spans="1:4"/>
    <row r="62" spans="1:4" ht="30">
      <c r="A62" s="69" t="s">
        <v>240</v>
      </c>
      <c r="B62" s="47" t="s">
        <v>247</v>
      </c>
      <c r="C62" s="47" t="s">
        <v>225</v>
      </c>
      <c r="D62" s="47" t="s">
        <v>226</v>
      </c>
    </row>
    <row r="63" spans="1:4">
      <c r="A63" s="80" t="s">
        <v>229</v>
      </c>
      <c r="B63" s="86">
        <f>B10</f>
        <v>55329052.75</v>
      </c>
      <c r="C63" s="86">
        <f t="shared" ref="C63:D63" si="17">C10</f>
        <v>64018208.100000001</v>
      </c>
      <c r="D63" s="86">
        <f t="shared" si="17"/>
        <v>64018208.100000001</v>
      </c>
    </row>
    <row r="64" spans="1:4" ht="30">
      <c r="A64" s="82" t="s">
        <v>259</v>
      </c>
      <c r="B64" s="70">
        <f>B65-B66</f>
        <v>0</v>
      </c>
      <c r="C64" s="70">
        <f t="shared" ref="C64:D64" si="18">C65-C66</f>
        <v>0</v>
      </c>
      <c r="D64" s="70">
        <f t="shared" si="18"/>
        <v>0</v>
      </c>
    </row>
    <row r="65" spans="1:4">
      <c r="A65" s="83" t="s">
        <v>250</v>
      </c>
      <c r="B65" s="27">
        <v>0</v>
      </c>
      <c r="C65" s="27">
        <v>0</v>
      </c>
      <c r="D65" s="27">
        <v>0</v>
      </c>
    </row>
    <row r="66" spans="1:4">
      <c r="A66" s="83" t="s">
        <v>253</v>
      </c>
      <c r="B66" s="27">
        <v>0</v>
      </c>
      <c r="C66" s="27">
        <v>0</v>
      </c>
      <c r="D66" s="27">
        <v>0</v>
      </c>
    </row>
    <row r="67" spans="1:4">
      <c r="A67" s="5"/>
      <c r="B67" s="41"/>
      <c r="C67" s="41"/>
      <c r="D67" s="41"/>
    </row>
    <row r="68" spans="1:4">
      <c r="A68" s="4" t="s">
        <v>260</v>
      </c>
      <c r="B68" s="74">
        <f>B15</f>
        <v>55329052.75</v>
      </c>
      <c r="C68" s="74">
        <f t="shared" ref="C68:D68" si="19">C15</f>
        <v>64940924.109999999</v>
      </c>
      <c r="D68" s="74">
        <f t="shared" si="19"/>
        <v>55172460.240000002</v>
      </c>
    </row>
    <row r="69" spans="1:4">
      <c r="A69" s="5"/>
      <c r="B69" s="41"/>
      <c r="C69" s="41"/>
      <c r="D69" s="41"/>
    </row>
    <row r="70" spans="1:4">
      <c r="A70" s="4" t="s">
        <v>236</v>
      </c>
      <c r="B70" s="87">
        <f>B19</f>
        <v>0</v>
      </c>
      <c r="C70" s="74">
        <f t="shared" ref="C70:D70" si="20">C19</f>
        <v>0</v>
      </c>
      <c r="D70" s="74">
        <f t="shared" si="20"/>
        <v>0</v>
      </c>
    </row>
    <row r="71" spans="1:4">
      <c r="A71" s="5"/>
      <c r="B71" s="41"/>
      <c r="C71" s="41"/>
      <c r="D71" s="41"/>
    </row>
    <row r="72" spans="1:4" ht="30">
      <c r="A72" s="77" t="s">
        <v>261</v>
      </c>
      <c r="B72" s="70">
        <f>B63+B64-B68+B70</f>
        <v>0</v>
      </c>
      <c r="C72" s="70">
        <f t="shared" ref="C72:D72" si="21">C63+C64-C68+C70</f>
        <v>-922716.00999999791</v>
      </c>
      <c r="D72" s="70">
        <f t="shared" si="21"/>
        <v>8845747.8599999994</v>
      </c>
    </row>
    <row r="73" spans="1:4">
      <c r="A73" s="5"/>
      <c r="B73" s="41"/>
      <c r="C73" s="41"/>
      <c r="D73" s="41"/>
    </row>
    <row r="74" spans="1:4">
      <c r="A74" s="77" t="s">
        <v>262</v>
      </c>
      <c r="B74" s="70">
        <f>B72-B64</f>
        <v>0</v>
      </c>
      <c r="C74" s="70">
        <f>C72-C64</f>
        <v>-922716.00999999791</v>
      </c>
      <c r="D74" s="70">
        <f t="shared" ref="D74" si="22">D72-D64</f>
        <v>8845747.8599999994</v>
      </c>
    </row>
    <row r="75" spans="1:4">
      <c r="A75" s="68"/>
      <c r="B75" s="58"/>
      <c r="C75" s="58"/>
      <c r="D75" s="58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6"/>
  <sheetViews>
    <sheetView tabSelected="1" topLeftCell="B40" workbookViewId="0">
      <selection activeCell="E40" sqref="E40"/>
    </sheetView>
  </sheetViews>
  <sheetFormatPr baseColWidth="10" defaultColWidth="0" defaultRowHeight="15" zeroHeight="1"/>
  <cols>
    <col min="1" max="1" width="92.85546875" style="1" customWidth="1"/>
    <col min="2" max="7" width="20.7109375" style="1" customWidth="1"/>
    <col min="8" max="8" width="0" style="1" hidden="1" customWidth="1"/>
    <col min="9" max="16384" width="10.7109375" style="1" hidden="1"/>
  </cols>
  <sheetData>
    <row r="1" spans="1:8" s="61" customFormat="1" ht="37.5" customHeight="1">
      <c r="A1" s="167" t="s">
        <v>263</v>
      </c>
      <c r="B1" s="167"/>
      <c r="C1" s="167"/>
      <c r="D1" s="167"/>
      <c r="E1" s="167"/>
      <c r="F1" s="167"/>
      <c r="G1" s="167"/>
    </row>
    <row r="2" spans="1:8">
      <c r="A2" s="150" t="str">
        <f>ENTE_PUBLICO_A</f>
        <v>Municipio de Moroleón, Gobierno del Estado de Guanajuato (a)</v>
      </c>
      <c r="B2" s="151"/>
      <c r="C2" s="151"/>
      <c r="D2" s="151"/>
      <c r="E2" s="151"/>
      <c r="F2" s="151"/>
      <c r="G2" s="152"/>
    </row>
    <row r="3" spans="1:8">
      <c r="A3" s="153" t="s">
        <v>264</v>
      </c>
      <c r="B3" s="154"/>
      <c r="C3" s="154"/>
      <c r="D3" s="154"/>
      <c r="E3" s="154"/>
      <c r="F3" s="154"/>
      <c r="G3" s="155"/>
    </row>
    <row r="4" spans="1:8">
      <c r="A4" s="156" t="str">
        <f>TRIMESTRE</f>
        <v>Del 1 de enero al 31 de diciembre de 2020 (b)</v>
      </c>
      <c r="B4" s="157"/>
      <c r="C4" s="157"/>
      <c r="D4" s="157"/>
      <c r="E4" s="157"/>
      <c r="F4" s="157"/>
      <c r="G4" s="158"/>
    </row>
    <row r="5" spans="1:8">
      <c r="A5" s="159" t="s">
        <v>3</v>
      </c>
      <c r="B5" s="160"/>
      <c r="C5" s="160"/>
      <c r="D5" s="160"/>
      <c r="E5" s="160"/>
      <c r="F5" s="160"/>
      <c r="G5" s="161"/>
    </row>
    <row r="6" spans="1:8">
      <c r="A6" s="164" t="s">
        <v>265</v>
      </c>
      <c r="B6" s="166" t="s">
        <v>266</v>
      </c>
      <c r="C6" s="166"/>
      <c r="D6" s="166"/>
      <c r="E6" s="166"/>
      <c r="F6" s="166"/>
      <c r="G6" s="166" t="s">
        <v>267</v>
      </c>
    </row>
    <row r="7" spans="1:8" ht="30">
      <c r="A7" s="165"/>
      <c r="B7" s="88" t="s">
        <v>268</v>
      </c>
      <c r="C7" s="47" t="s">
        <v>269</v>
      </c>
      <c r="D7" s="88" t="s">
        <v>270</v>
      </c>
      <c r="E7" s="88" t="s">
        <v>225</v>
      </c>
      <c r="F7" s="88" t="s">
        <v>271</v>
      </c>
      <c r="G7" s="166"/>
    </row>
    <row r="8" spans="1:8">
      <c r="A8" s="3" t="s">
        <v>272</v>
      </c>
      <c r="B8" s="41"/>
      <c r="C8" s="41"/>
      <c r="D8" s="41"/>
      <c r="E8" s="41"/>
      <c r="F8" s="41"/>
      <c r="G8" s="41"/>
    </row>
    <row r="9" spans="1:8">
      <c r="A9" s="4" t="s">
        <v>273</v>
      </c>
      <c r="B9" s="89">
        <v>27267614.489999998</v>
      </c>
      <c r="C9" s="89">
        <v>4216123.6900000004</v>
      </c>
      <c r="D9" s="90">
        <f>B9+C9</f>
        <v>31483738.18</v>
      </c>
      <c r="E9" s="89">
        <v>29552250.870000001</v>
      </c>
      <c r="F9" s="89">
        <v>29552250.870000001</v>
      </c>
      <c r="G9" s="90">
        <f>F9-B9</f>
        <v>2284636.3800000027</v>
      </c>
      <c r="H9" s="91"/>
    </row>
    <row r="10" spans="1:8">
      <c r="A10" s="4" t="s">
        <v>274</v>
      </c>
      <c r="B10" s="89">
        <v>0</v>
      </c>
      <c r="C10" s="89">
        <v>0</v>
      </c>
      <c r="D10" s="90">
        <f t="shared" ref="D10:D15" si="0">B10+C10</f>
        <v>0</v>
      </c>
      <c r="E10" s="89">
        <v>0</v>
      </c>
      <c r="F10" s="89">
        <v>0</v>
      </c>
      <c r="G10" s="90">
        <f t="shared" ref="G10:G39" si="1">F10-B10</f>
        <v>0</v>
      </c>
    </row>
    <row r="11" spans="1:8">
      <c r="A11" s="4" t="s">
        <v>275</v>
      </c>
      <c r="B11" s="89">
        <v>1650000</v>
      </c>
      <c r="C11" s="89">
        <v>2231894.39</v>
      </c>
      <c r="D11" s="90">
        <f t="shared" si="0"/>
        <v>3881894.39</v>
      </c>
      <c r="E11" s="89">
        <v>2821527.77</v>
      </c>
      <c r="F11" s="89">
        <v>2821527.77</v>
      </c>
      <c r="G11" s="90">
        <f t="shared" si="1"/>
        <v>1171527.77</v>
      </c>
    </row>
    <row r="12" spans="1:8">
      <c r="A12" s="4" t="s">
        <v>276</v>
      </c>
      <c r="B12" s="89">
        <v>14378415.220000001</v>
      </c>
      <c r="C12" s="89">
        <v>2270876.61</v>
      </c>
      <c r="D12" s="90">
        <f t="shared" si="0"/>
        <v>16649291.83</v>
      </c>
      <c r="E12" s="89">
        <v>14716552.92</v>
      </c>
      <c r="F12" s="89">
        <v>14677550.25</v>
      </c>
      <c r="G12" s="90">
        <f t="shared" si="1"/>
        <v>299135.02999999933</v>
      </c>
    </row>
    <row r="13" spans="1:8">
      <c r="A13" s="4" t="s">
        <v>277</v>
      </c>
      <c r="B13" s="89">
        <v>11143443.52</v>
      </c>
      <c r="C13" s="89">
        <v>143289.17000000001</v>
      </c>
      <c r="D13" s="90">
        <f t="shared" si="0"/>
        <v>11286732.689999999</v>
      </c>
      <c r="E13" s="89">
        <v>10867906.699999999</v>
      </c>
      <c r="F13" s="89">
        <v>10867906.699999999</v>
      </c>
      <c r="G13" s="90">
        <f t="shared" si="1"/>
        <v>-275536.8200000003</v>
      </c>
    </row>
    <row r="14" spans="1:8">
      <c r="A14" s="4" t="s">
        <v>278</v>
      </c>
      <c r="B14" s="89">
        <v>2188353.66</v>
      </c>
      <c r="C14" s="89">
        <v>0</v>
      </c>
      <c r="D14" s="90">
        <f t="shared" si="0"/>
        <v>2188353.66</v>
      </c>
      <c r="E14" s="89">
        <v>1397934.74</v>
      </c>
      <c r="F14" s="89">
        <v>1274878.97</v>
      </c>
      <c r="G14" s="90">
        <f t="shared" si="1"/>
        <v>-913474.69000000018</v>
      </c>
    </row>
    <row r="15" spans="1:8">
      <c r="A15" s="4" t="s">
        <v>279</v>
      </c>
      <c r="B15" s="89">
        <v>0</v>
      </c>
      <c r="C15" s="89">
        <v>0</v>
      </c>
      <c r="D15" s="90">
        <f t="shared" si="0"/>
        <v>0</v>
      </c>
      <c r="E15" s="89">
        <v>0</v>
      </c>
      <c r="F15" s="89">
        <v>0</v>
      </c>
      <c r="G15" s="90">
        <f t="shared" si="1"/>
        <v>0</v>
      </c>
    </row>
    <row r="16" spans="1:8">
      <c r="A16" s="92" t="s">
        <v>280</v>
      </c>
      <c r="B16" s="90">
        <f t="shared" ref="B16:F16" si="2">SUM(B17:B27)</f>
        <v>107594968</v>
      </c>
      <c r="C16" s="90">
        <f t="shared" si="2"/>
        <v>28741698.640000001</v>
      </c>
      <c r="D16" s="90">
        <f t="shared" si="2"/>
        <v>136336666.63999999</v>
      </c>
      <c r="E16" s="90">
        <f t="shared" si="2"/>
        <v>114406402.29000001</v>
      </c>
      <c r="F16" s="90">
        <f t="shared" si="2"/>
        <v>114406402.29000001</v>
      </c>
      <c r="G16" s="90">
        <f t="shared" si="1"/>
        <v>6811434.2900000066</v>
      </c>
    </row>
    <row r="17" spans="1:7">
      <c r="A17" s="93" t="s">
        <v>281</v>
      </c>
      <c r="B17" s="89">
        <v>107594968</v>
      </c>
      <c r="C17" s="89">
        <v>28741698.640000001</v>
      </c>
      <c r="D17" s="90">
        <f t="shared" ref="D17:D27" si="3">B17+C17</f>
        <v>136336666.63999999</v>
      </c>
      <c r="E17" s="89">
        <v>114406402.29000001</v>
      </c>
      <c r="F17" s="89">
        <v>114406402.29000001</v>
      </c>
      <c r="G17" s="90">
        <f t="shared" si="1"/>
        <v>6811434.2900000066</v>
      </c>
    </row>
    <row r="18" spans="1:7">
      <c r="A18" s="93" t="s">
        <v>282</v>
      </c>
      <c r="B18" s="90"/>
      <c r="C18" s="90"/>
      <c r="D18" s="90">
        <f t="shared" si="3"/>
        <v>0</v>
      </c>
      <c r="E18" s="90"/>
      <c r="F18" s="90"/>
      <c r="G18" s="90">
        <f t="shared" si="1"/>
        <v>0</v>
      </c>
    </row>
    <row r="19" spans="1:7">
      <c r="A19" s="93" t="s">
        <v>283</v>
      </c>
      <c r="B19" s="90"/>
      <c r="C19" s="90"/>
      <c r="D19" s="90">
        <f t="shared" si="3"/>
        <v>0</v>
      </c>
      <c r="E19" s="90"/>
      <c r="F19" s="90"/>
      <c r="G19" s="90">
        <f t="shared" si="1"/>
        <v>0</v>
      </c>
    </row>
    <row r="20" spans="1:7">
      <c r="A20" s="93" t="s">
        <v>284</v>
      </c>
      <c r="B20" s="90"/>
      <c r="C20" s="90"/>
      <c r="D20" s="90">
        <f t="shared" si="3"/>
        <v>0</v>
      </c>
      <c r="E20" s="90"/>
      <c r="F20" s="90"/>
      <c r="G20" s="90">
        <f t="shared" si="1"/>
        <v>0</v>
      </c>
    </row>
    <row r="21" spans="1:7">
      <c r="A21" s="93" t="s">
        <v>285</v>
      </c>
      <c r="B21" s="90"/>
      <c r="C21" s="90"/>
      <c r="D21" s="90">
        <f t="shared" si="3"/>
        <v>0</v>
      </c>
      <c r="E21" s="90"/>
      <c r="F21" s="90"/>
      <c r="G21" s="90">
        <f t="shared" si="1"/>
        <v>0</v>
      </c>
    </row>
    <row r="22" spans="1:7">
      <c r="A22" s="93" t="s">
        <v>286</v>
      </c>
      <c r="B22" s="90"/>
      <c r="C22" s="90"/>
      <c r="D22" s="90">
        <f t="shared" si="3"/>
        <v>0</v>
      </c>
      <c r="E22" s="90"/>
      <c r="F22" s="90"/>
      <c r="G22" s="90">
        <f t="shared" si="1"/>
        <v>0</v>
      </c>
    </row>
    <row r="23" spans="1:7">
      <c r="A23" s="93" t="s">
        <v>287</v>
      </c>
      <c r="B23" s="90"/>
      <c r="C23" s="90"/>
      <c r="D23" s="90">
        <f t="shared" si="3"/>
        <v>0</v>
      </c>
      <c r="E23" s="90"/>
      <c r="F23" s="90"/>
      <c r="G23" s="90">
        <f t="shared" si="1"/>
        <v>0</v>
      </c>
    </row>
    <row r="24" spans="1:7">
      <c r="A24" s="93" t="s">
        <v>288</v>
      </c>
      <c r="B24" s="90"/>
      <c r="C24" s="90"/>
      <c r="D24" s="90">
        <f t="shared" si="3"/>
        <v>0</v>
      </c>
      <c r="E24" s="90"/>
      <c r="F24" s="90"/>
      <c r="G24" s="90">
        <f t="shared" si="1"/>
        <v>0</v>
      </c>
    </row>
    <row r="25" spans="1:7">
      <c r="A25" s="93" t="s">
        <v>289</v>
      </c>
      <c r="B25" s="90"/>
      <c r="C25" s="90"/>
      <c r="D25" s="90">
        <f t="shared" si="3"/>
        <v>0</v>
      </c>
      <c r="E25" s="90"/>
      <c r="F25" s="90"/>
      <c r="G25" s="90">
        <f t="shared" si="1"/>
        <v>0</v>
      </c>
    </row>
    <row r="26" spans="1:7">
      <c r="A26" s="93" t="s">
        <v>290</v>
      </c>
      <c r="B26" s="90"/>
      <c r="C26" s="90"/>
      <c r="D26" s="90">
        <f t="shared" si="3"/>
        <v>0</v>
      </c>
      <c r="E26" s="90"/>
      <c r="F26" s="90"/>
      <c r="G26" s="90">
        <f t="shared" si="1"/>
        <v>0</v>
      </c>
    </row>
    <row r="27" spans="1:7">
      <c r="A27" s="93" t="s">
        <v>291</v>
      </c>
      <c r="B27" s="90"/>
      <c r="C27" s="90"/>
      <c r="D27" s="90">
        <f t="shared" si="3"/>
        <v>0</v>
      </c>
      <c r="E27" s="90"/>
      <c r="F27" s="90"/>
      <c r="G27" s="90">
        <f t="shared" si="1"/>
        <v>0</v>
      </c>
    </row>
    <row r="28" spans="1:7">
      <c r="A28" s="4" t="s">
        <v>292</v>
      </c>
      <c r="B28" s="90">
        <f>SUM(B29:B33)</f>
        <v>2211179.9900000002</v>
      </c>
      <c r="C28" s="90">
        <f t="shared" ref="C28:F28" si="4">SUM(C29:C33)</f>
        <v>-753109</v>
      </c>
      <c r="D28" s="90">
        <f t="shared" si="4"/>
        <v>1458070.9900000002</v>
      </c>
      <c r="E28" s="90">
        <f t="shared" si="4"/>
        <v>2704396.54</v>
      </c>
      <c r="F28" s="90">
        <f t="shared" si="4"/>
        <v>2704396.54</v>
      </c>
      <c r="G28" s="90">
        <f t="shared" si="1"/>
        <v>493216.54999999981</v>
      </c>
    </row>
    <row r="29" spans="1:7">
      <c r="A29" s="93" t="s">
        <v>293</v>
      </c>
      <c r="B29" s="89">
        <v>2211179.9900000002</v>
      </c>
      <c r="C29" s="89">
        <v>-753109</v>
      </c>
      <c r="D29" s="90">
        <f t="shared" ref="D29:D33" si="5">B29+C29</f>
        <v>1458070.9900000002</v>
      </c>
      <c r="E29" s="89">
        <v>2704396.54</v>
      </c>
      <c r="F29" s="89">
        <v>2704396.54</v>
      </c>
      <c r="G29" s="90">
        <f t="shared" si="1"/>
        <v>493216.54999999981</v>
      </c>
    </row>
    <row r="30" spans="1:7">
      <c r="A30" s="93" t="s">
        <v>294</v>
      </c>
      <c r="B30" s="90"/>
      <c r="C30" s="90"/>
      <c r="D30" s="90">
        <f t="shared" si="5"/>
        <v>0</v>
      </c>
      <c r="E30" s="90"/>
      <c r="F30" s="90"/>
      <c r="G30" s="90">
        <f t="shared" si="1"/>
        <v>0</v>
      </c>
    </row>
    <row r="31" spans="1:7">
      <c r="A31" s="93" t="s">
        <v>295</v>
      </c>
      <c r="B31" s="90"/>
      <c r="C31" s="90"/>
      <c r="D31" s="90">
        <f t="shared" si="5"/>
        <v>0</v>
      </c>
      <c r="E31" s="90"/>
      <c r="F31" s="90"/>
      <c r="G31" s="90">
        <f t="shared" si="1"/>
        <v>0</v>
      </c>
    </row>
    <row r="32" spans="1:7">
      <c r="A32" s="93" t="s">
        <v>296</v>
      </c>
      <c r="B32" s="90"/>
      <c r="C32" s="90"/>
      <c r="D32" s="90">
        <f t="shared" si="5"/>
        <v>0</v>
      </c>
      <c r="E32" s="90"/>
      <c r="F32" s="90"/>
      <c r="G32" s="90">
        <f t="shared" si="1"/>
        <v>0</v>
      </c>
    </row>
    <row r="33" spans="1:8">
      <c r="A33" s="93" t="s">
        <v>297</v>
      </c>
      <c r="B33" s="90"/>
      <c r="C33" s="90"/>
      <c r="D33" s="90">
        <f t="shared" si="5"/>
        <v>0</v>
      </c>
      <c r="E33" s="90"/>
      <c r="F33" s="90"/>
      <c r="G33" s="90">
        <f t="shared" si="1"/>
        <v>0</v>
      </c>
    </row>
    <row r="34" spans="1:8">
      <c r="A34" s="4" t="s">
        <v>298</v>
      </c>
      <c r="B34" s="89">
        <v>0</v>
      </c>
      <c r="C34" s="89">
        <v>0</v>
      </c>
      <c r="D34" s="90">
        <f>B34+C34</f>
        <v>0</v>
      </c>
      <c r="E34" s="89">
        <v>0</v>
      </c>
      <c r="F34" s="89">
        <v>0</v>
      </c>
      <c r="G34" s="90">
        <f t="shared" si="1"/>
        <v>0</v>
      </c>
    </row>
    <row r="35" spans="1:8">
      <c r="A35" s="4" t="s">
        <v>299</v>
      </c>
      <c r="B35" s="90">
        <f>B36</f>
        <v>23690945.969999999</v>
      </c>
      <c r="C35" s="90">
        <f>C36</f>
        <v>97167593.189999998</v>
      </c>
      <c r="D35" s="90">
        <f>B35+C35</f>
        <v>120858539.16</v>
      </c>
      <c r="E35" s="90">
        <f>E36</f>
        <v>33056722.120000001</v>
      </c>
      <c r="F35" s="90">
        <f>F36</f>
        <v>33056722.120000001</v>
      </c>
      <c r="G35" s="90">
        <f t="shared" si="1"/>
        <v>9365776.1500000022</v>
      </c>
    </row>
    <row r="36" spans="1:8">
      <c r="A36" s="93" t="s">
        <v>300</v>
      </c>
      <c r="B36" s="89">
        <v>23690945.969999999</v>
      </c>
      <c r="C36" s="89">
        <v>97167593.189999998</v>
      </c>
      <c r="D36" s="90">
        <f>B36+C36</f>
        <v>120858539.16</v>
      </c>
      <c r="E36" s="89">
        <v>33056722.120000001</v>
      </c>
      <c r="F36" s="89">
        <v>33056722.120000001</v>
      </c>
      <c r="G36" s="90">
        <f t="shared" si="1"/>
        <v>9365776.1500000022</v>
      </c>
    </row>
    <row r="37" spans="1:8">
      <c r="A37" s="4" t="s">
        <v>301</v>
      </c>
      <c r="B37" s="90">
        <f>B38+B39</f>
        <v>0</v>
      </c>
      <c r="C37" s="90">
        <f t="shared" ref="C37:F37" si="6">C38+C39</f>
        <v>0</v>
      </c>
      <c r="D37" s="90">
        <f t="shared" si="6"/>
        <v>0</v>
      </c>
      <c r="E37" s="90">
        <f t="shared" si="6"/>
        <v>0</v>
      </c>
      <c r="F37" s="90">
        <f t="shared" si="6"/>
        <v>0</v>
      </c>
      <c r="G37" s="90">
        <f t="shared" si="1"/>
        <v>0</v>
      </c>
    </row>
    <row r="38" spans="1:8">
      <c r="A38" s="93" t="s">
        <v>302</v>
      </c>
      <c r="B38" s="90"/>
      <c r="C38" s="90"/>
      <c r="D38" s="90">
        <f>B38+C38</f>
        <v>0</v>
      </c>
      <c r="E38" s="90"/>
      <c r="F38" s="90"/>
      <c r="G38" s="90">
        <f t="shared" si="1"/>
        <v>0</v>
      </c>
    </row>
    <row r="39" spans="1:8">
      <c r="A39" s="93" t="s">
        <v>303</v>
      </c>
      <c r="B39" s="90"/>
      <c r="C39" s="90"/>
      <c r="D39" s="90">
        <f>B39+C39</f>
        <v>0</v>
      </c>
      <c r="E39" s="90"/>
      <c r="F39" s="90"/>
      <c r="G39" s="90">
        <f t="shared" si="1"/>
        <v>0</v>
      </c>
    </row>
    <row r="40" spans="1:8">
      <c r="A40" s="5"/>
      <c r="B40" s="90"/>
      <c r="C40" s="90"/>
      <c r="D40" s="90"/>
      <c r="E40" s="90"/>
      <c r="F40" s="90"/>
      <c r="G40" s="90"/>
    </row>
    <row r="41" spans="1:8">
      <c r="A41" s="6" t="s">
        <v>304</v>
      </c>
      <c r="B41" s="94">
        <f>B9+B10+B11+B12+B13+B14+B15+B16+B28++B34+B35+B37</f>
        <v>190124920.84999999</v>
      </c>
      <c r="C41" s="94">
        <f t="shared" ref="C41:G41" si="7">C9+C10+C11+C12+C13+C14+C15+C16+C28++C34+C35+C37</f>
        <v>134018366.69</v>
      </c>
      <c r="D41" s="94">
        <f t="shared" si="7"/>
        <v>324143287.53999996</v>
      </c>
      <c r="E41" s="94">
        <f t="shared" si="7"/>
        <v>209523693.95000002</v>
      </c>
      <c r="F41" s="94">
        <f t="shared" si="7"/>
        <v>209361635.51000002</v>
      </c>
      <c r="G41" s="94">
        <f t="shared" si="7"/>
        <v>19236714.660000011</v>
      </c>
    </row>
    <row r="42" spans="1:8">
      <c r="A42" s="6" t="s">
        <v>305</v>
      </c>
      <c r="B42" s="63"/>
      <c r="C42" s="63"/>
      <c r="D42" s="63"/>
      <c r="E42" s="63"/>
      <c r="F42" s="63"/>
      <c r="G42" s="11">
        <f>IF(G41&gt;0,G41,0)</f>
        <v>19236714.660000011</v>
      </c>
      <c r="H42" s="91"/>
    </row>
    <row r="43" spans="1:8">
      <c r="A43" s="5"/>
      <c r="B43" s="5"/>
      <c r="C43" s="5"/>
      <c r="D43" s="5"/>
      <c r="E43" s="5"/>
      <c r="F43" s="5"/>
      <c r="G43" s="5"/>
    </row>
    <row r="44" spans="1:8">
      <c r="A44" s="6" t="s">
        <v>306</v>
      </c>
      <c r="B44" s="5"/>
      <c r="C44" s="5"/>
      <c r="D44" s="5"/>
      <c r="E44" s="5"/>
      <c r="F44" s="5"/>
      <c r="G44" s="5"/>
    </row>
    <row r="45" spans="1:8">
      <c r="A45" s="4" t="s">
        <v>307</v>
      </c>
      <c r="B45" s="90">
        <f>SUM(B46:B53)</f>
        <v>55329052.75</v>
      </c>
      <c r="C45" s="90">
        <f t="shared" ref="C45:F45" si="8">SUM(C46:C53)</f>
        <v>2528310.83</v>
      </c>
      <c r="D45" s="90">
        <f t="shared" si="8"/>
        <v>57857363.579999998</v>
      </c>
      <c r="E45" s="90">
        <f t="shared" si="8"/>
        <v>57124358.509999998</v>
      </c>
      <c r="F45" s="90">
        <f t="shared" si="8"/>
        <v>57124358.509999998</v>
      </c>
      <c r="G45" s="90">
        <f>F45-B45</f>
        <v>1795305.7599999979</v>
      </c>
    </row>
    <row r="46" spans="1:8">
      <c r="A46" s="95" t="s">
        <v>308</v>
      </c>
      <c r="B46" s="90"/>
      <c r="C46" s="90"/>
      <c r="D46" s="90">
        <f>B46+C46</f>
        <v>0</v>
      </c>
      <c r="E46" s="90"/>
      <c r="F46" s="90"/>
      <c r="G46" s="90">
        <f>F46-B46</f>
        <v>0</v>
      </c>
    </row>
    <row r="47" spans="1:8">
      <c r="A47" s="95" t="s">
        <v>309</v>
      </c>
      <c r="B47" s="90"/>
      <c r="C47" s="90"/>
      <c r="D47" s="90">
        <f t="shared" ref="D47:D53" si="9">B47+C47</f>
        <v>0</v>
      </c>
      <c r="E47" s="90"/>
      <c r="F47" s="90"/>
      <c r="G47" s="90">
        <f t="shared" ref="G47:G48" si="10">F47-B47</f>
        <v>0</v>
      </c>
    </row>
    <row r="48" spans="1:8">
      <c r="A48" s="95" t="s">
        <v>310</v>
      </c>
      <c r="B48" s="89">
        <v>21226746.27</v>
      </c>
      <c r="C48" s="89">
        <v>552334</v>
      </c>
      <c r="D48" s="90">
        <f t="shared" si="9"/>
        <v>21779080.27</v>
      </c>
      <c r="E48" s="89">
        <v>22039823.289999999</v>
      </c>
      <c r="F48" s="89">
        <v>22039823.289999999</v>
      </c>
      <c r="G48" s="90">
        <f t="shared" si="10"/>
        <v>813077.01999999955</v>
      </c>
    </row>
    <row r="49" spans="1:7" ht="30">
      <c r="A49" s="95" t="s">
        <v>311</v>
      </c>
      <c r="B49" s="89">
        <v>34102306.479999997</v>
      </c>
      <c r="C49" s="89">
        <v>1975976.83</v>
      </c>
      <c r="D49" s="90">
        <f t="shared" si="9"/>
        <v>36078283.309999995</v>
      </c>
      <c r="E49" s="89">
        <v>35084535.219999999</v>
      </c>
      <c r="F49" s="89">
        <v>35084535.219999999</v>
      </c>
      <c r="G49" s="90">
        <f>F49-B49</f>
        <v>982228.74000000209</v>
      </c>
    </row>
    <row r="50" spans="1:7">
      <c r="A50" s="95" t="s">
        <v>312</v>
      </c>
      <c r="B50" s="90"/>
      <c r="C50" s="90"/>
      <c r="D50" s="90">
        <f t="shared" si="9"/>
        <v>0</v>
      </c>
      <c r="E50" s="90"/>
      <c r="F50" s="90"/>
      <c r="G50" s="90">
        <f t="shared" ref="G50:G53" si="11">F50-B50</f>
        <v>0</v>
      </c>
    </row>
    <row r="51" spans="1:7">
      <c r="A51" s="95" t="s">
        <v>313</v>
      </c>
      <c r="B51" s="90"/>
      <c r="C51" s="90"/>
      <c r="D51" s="90">
        <f t="shared" si="9"/>
        <v>0</v>
      </c>
      <c r="E51" s="90"/>
      <c r="F51" s="90"/>
      <c r="G51" s="90">
        <f t="shared" si="11"/>
        <v>0</v>
      </c>
    </row>
    <row r="52" spans="1:7">
      <c r="A52" s="96" t="s">
        <v>314</v>
      </c>
      <c r="B52" s="90"/>
      <c r="C52" s="90"/>
      <c r="D52" s="90">
        <f t="shared" si="9"/>
        <v>0</v>
      </c>
      <c r="E52" s="90"/>
      <c r="F52" s="90"/>
      <c r="G52" s="90">
        <f t="shared" si="11"/>
        <v>0</v>
      </c>
    </row>
    <row r="53" spans="1:7">
      <c r="A53" s="93" t="s">
        <v>315</v>
      </c>
      <c r="B53" s="90"/>
      <c r="C53" s="90"/>
      <c r="D53" s="90">
        <f t="shared" si="9"/>
        <v>0</v>
      </c>
      <c r="E53" s="90"/>
      <c r="F53" s="90"/>
      <c r="G53" s="90">
        <f t="shared" si="11"/>
        <v>0</v>
      </c>
    </row>
    <row r="54" spans="1:7">
      <c r="A54" s="4" t="s">
        <v>316</v>
      </c>
      <c r="B54" s="10">
        <f>SUM(B55:B58)</f>
        <v>0</v>
      </c>
      <c r="C54" s="10">
        <f t="shared" ref="C54:G54" si="12">SUM(C55:C58)</f>
        <v>8584152.3300000001</v>
      </c>
      <c r="D54" s="10">
        <f t="shared" si="12"/>
        <v>8584152.3300000001</v>
      </c>
      <c r="E54" s="10">
        <f t="shared" si="12"/>
        <v>6902473.8600000003</v>
      </c>
      <c r="F54" s="10">
        <f t="shared" si="12"/>
        <v>6902473.8600000003</v>
      </c>
      <c r="G54" s="10">
        <f t="shared" si="12"/>
        <v>6902473.8600000003</v>
      </c>
    </row>
    <row r="55" spans="1:7">
      <c r="A55" s="96" t="s">
        <v>317</v>
      </c>
      <c r="B55" s="90"/>
      <c r="C55" s="90"/>
      <c r="D55" s="90">
        <f t="shared" ref="D55:D58" si="13">B55+C55</f>
        <v>0</v>
      </c>
      <c r="E55" s="90"/>
      <c r="F55" s="90"/>
      <c r="G55" s="90">
        <f t="shared" ref="G55:G58" si="14">F55-B55</f>
        <v>0</v>
      </c>
    </row>
    <row r="56" spans="1:7">
      <c r="A56" s="95" t="s">
        <v>318</v>
      </c>
      <c r="B56" s="90"/>
      <c r="C56" s="90"/>
      <c r="D56" s="90">
        <f t="shared" si="13"/>
        <v>0</v>
      </c>
      <c r="E56" s="90"/>
      <c r="F56" s="90"/>
      <c r="G56" s="90">
        <f t="shared" si="14"/>
        <v>0</v>
      </c>
    </row>
    <row r="57" spans="1:7">
      <c r="A57" s="95" t="s">
        <v>319</v>
      </c>
      <c r="B57" s="90"/>
      <c r="C57" s="90"/>
      <c r="D57" s="90">
        <f t="shared" si="13"/>
        <v>0</v>
      </c>
      <c r="E57" s="90"/>
      <c r="F57" s="90"/>
      <c r="G57" s="90">
        <f t="shared" si="14"/>
        <v>0</v>
      </c>
    </row>
    <row r="58" spans="1:7">
      <c r="A58" s="96" t="s">
        <v>320</v>
      </c>
      <c r="B58" s="89">
        <v>0</v>
      </c>
      <c r="C58" s="89">
        <v>8584152.3300000001</v>
      </c>
      <c r="D58" s="90">
        <f t="shared" si="13"/>
        <v>8584152.3300000001</v>
      </c>
      <c r="E58" s="89">
        <v>6902473.8600000003</v>
      </c>
      <c r="F58" s="89">
        <v>6902473.8600000003</v>
      </c>
      <c r="G58" s="90">
        <f t="shared" si="14"/>
        <v>6902473.8600000003</v>
      </c>
    </row>
    <row r="59" spans="1:7">
      <c r="A59" s="4" t="s">
        <v>321</v>
      </c>
      <c r="B59" s="10">
        <f>SUM(B60:B61)</f>
        <v>0</v>
      </c>
      <c r="C59" s="10">
        <f t="shared" ref="C59:G59" si="15">SUM(C60:C61)</f>
        <v>0</v>
      </c>
      <c r="D59" s="10">
        <f t="shared" si="15"/>
        <v>0</v>
      </c>
      <c r="E59" s="10">
        <f t="shared" si="15"/>
        <v>0</v>
      </c>
      <c r="F59" s="10">
        <f t="shared" si="15"/>
        <v>0</v>
      </c>
      <c r="G59" s="10">
        <f t="shared" si="15"/>
        <v>0</v>
      </c>
    </row>
    <row r="60" spans="1:7">
      <c r="A60" s="95" t="s">
        <v>322</v>
      </c>
      <c r="B60" s="10"/>
      <c r="C60" s="10"/>
      <c r="D60" s="10">
        <f t="shared" ref="D60:D63" si="16">B60+C60</f>
        <v>0</v>
      </c>
      <c r="E60" s="10"/>
      <c r="F60" s="10"/>
      <c r="G60" s="10">
        <f t="shared" ref="G60:G63" si="17">F60-B60</f>
        <v>0</v>
      </c>
    </row>
    <row r="61" spans="1:7">
      <c r="A61" s="95" t="s">
        <v>323</v>
      </c>
      <c r="B61" s="10"/>
      <c r="C61" s="10"/>
      <c r="D61" s="10">
        <f t="shared" si="16"/>
        <v>0</v>
      </c>
      <c r="E61" s="10"/>
      <c r="F61" s="10"/>
      <c r="G61" s="10">
        <f t="shared" si="17"/>
        <v>0</v>
      </c>
    </row>
    <row r="62" spans="1:7">
      <c r="A62" s="4" t="s">
        <v>324</v>
      </c>
      <c r="B62" s="10"/>
      <c r="C62" s="10"/>
      <c r="D62" s="10">
        <f t="shared" si="16"/>
        <v>0</v>
      </c>
      <c r="E62" s="10"/>
      <c r="F62" s="10"/>
      <c r="G62" s="10">
        <f t="shared" si="17"/>
        <v>0</v>
      </c>
    </row>
    <row r="63" spans="1:7">
      <c r="A63" s="4" t="s">
        <v>325</v>
      </c>
      <c r="B63" s="10"/>
      <c r="C63" s="10"/>
      <c r="D63" s="10">
        <f t="shared" si="16"/>
        <v>0</v>
      </c>
      <c r="E63" s="10"/>
      <c r="F63" s="10"/>
      <c r="G63" s="10">
        <f t="shared" si="17"/>
        <v>0</v>
      </c>
    </row>
    <row r="64" spans="1:7">
      <c r="A64" s="5"/>
      <c r="B64" s="5"/>
      <c r="C64" s="5"/>
      <c r="D64" s="5"/>
      <c r="E64" s="5"/>
      <c r="F64" s="5"/>
      <c r="G64" s="5"/>
    </row>
    <row r="65" spans="1:7">
      <c r="A65" s="6" t="s">
        <v>326</v>
      </c>
      <c r="B65" s="11">
        <f>B45+B54+B59+B62+B63</f>
        <v>55329052.75</v>
      </c>
      <c r="C65" s="11">
        <f t="shared" ref="C65:G65" si="18">C45+C54+C59+C62+C63</f>
        <v>11112463.16</v>
      </c>
      <c r="D65" s="11">
        <f t="shared" si="18"/>
        <v>66441515.909999996</v>
      </c>
      <c r="E65" s="11">
        <f t="shared" si="18"/>
        <v>64026832.369999997</v>
      </c>
      <c r="F65" s="11">
        <f t="shared" si="18"/>
        <v>64026832.369999997</v>
      </c>
      <c r="G65" s="11">
        <f t="shared" si="18"/>
        <v>8697779.6199999973</v>
      </c>
    </row>
    <row r="66" spans="1:7">
      <c r="A66" s="5"/>
      <c r="B66" s="5"/>
      <c r="C66" s="5"/>
      <c r="D66" s="5"/>
      <c r="E66" s="5"/>
      <c r="F66" s="5"/>
      <c r="G66" s="5"/>
    </row>
    <row r="67" spans="1:7">
      <c r="A67" s="6" t="s">
        <v>327</v>
      </c>
      <c r="B67" s="11">
        <f>B68</f>
        <v>0</v>
      </c>
      <c r="C67" s="11">
        <f t="shared" ref="C67:G67" si="19">C68</f>
        <v>0</v>
      </c>
      <c r="D67" s="11">
        <f t="shared" si="19"/>
        <v>0</v>
      </c>
      <c r="E67" s="11">
        <f t="shared" si="19"/>
        <v>0</v>
      </c>
      <c r="F67" s="11">
        <f t="shared" si="19"/>
        <v>0</v>
      </c>
      <c r="G67" s="11">
        <f t="shared" si="19"/>
        <v>0</v>
      </c>
    </row>
    <row r="68" spans="1:7">
      <c r="A68" s="4" t="s">
        <v>32</v>
      </c>
      <c r="B68" s="27">
        <v>0</v>
      </c>
      <c r="C68" s="27">
        <v>0</v>
      </c>
      <c r="D68" s="27">
        <f t="shared" ref="D68" si="20">B68+C68</f>
        <v>0</v>
      </c>
      <c r="E68" s="27">
        <v>0</v>
      </c>
      <c r="F68" s="27">
        <v>0</v>
      </c>
      <c r="G68" s="27">
        <f>F68-B68</f>
        <v>0</v>
      </c>
    </row>
    <row r="69" spans="1:7">
      <c r="A69" s="5"/>
      <c r="B69" s="5"/>
      <c r="C69" s="5"/>
      <c r="D69" s="5"/>
      <c r="E69" s="5"/>
      <c r="F69" s="5"/>
      <c r="G69" s="5"/>
    </row>
    <row r="70" spans="1:7">
      <c r="A70" s="6" t="s">
        <v>328</v>
      </c>
      <c r="B70" s="11">
        <f>B41+B65+B67</f>
        <v>245453973.59999999</v>
      </c>
      <c r="C70" s="11">
        <f t="shared" ref="C70:G70" si="21">C41+C65+C67</f>
        <v>145130829.84999999</v>
      </c>
      <c r="D70" s="11">
        <f t="shared" si="21"/>
        <v>390584803.44999993</v>
      </c>
      <c r="E70" s="11">
        <f t="shared" si="21"/>
        <v>273550526.31999999</v>
      </c>
      <c r="F70" s="11">
        <f t="shared" si="21"/>
        <v>273388467.88</v>
      </c>
      <c r="G70" s="11">
        <f t="shared" si="21"/>
        <v>27934494.280000009</v>
      </c>
    </row>
    <row r="71" spans="1:7">
      <c r="A71" s="5"/>
      <c r="B71" s="5"/>
      <c r="C71" s="5"/>
      <c r="D71" s="5"/>
      <c r="E71" s="5"/>
      <c r="F71" s="5"/>
      <c r="G71" s="5"/>
    </row>
    <row r="72" spans="1:7">
      <c r="A72" s="6" t="s">
        <v>34</v>
      </c>
      <c r="B72" s="5"/>
      <c r="C72" s="5"/>
      <c r="D72" s="5"/>
      <c r="E72" s="5"/>
      <c r="F72" s="5"/>
      <c r="G72" s="5"/>
    </row>
    <row r="73" spans="1:7">
      <c r="A73" s="97" t="s">
        <v>329</v>
      </c>
      <c r="B73" s="27"/>
      <c r="C73" s="27"/>
      <c r="D73" s="27"/>
      <c r="E73" s="27"/>
      <c r="F73" s="27"/>
      <c r="G73" s="27">
        <f t="shared" ref="G73:G74" si="22">F73-B73</f>
        <v>0</v>
      </c>
    </row>
    <row r="74" spans="1:7" ht="30">
      <c r="A74" s="97" t="s">
        <v>330</v>
      </c>
      <c r="B74" s="27"/>
      <c r="C74" s="27"/>
      <c r="D74" s="27"/>
      <c r="E74" s="27"/>
      <c r="F74" s="27"/>
      <c r="G74" s="27">
        <f t="shared" si="22"/>
        <v>0</v>
      </c>
    </row>
    <row r="75" spans="1:7">
      <c r="A75" s="77" t="s">
        <v>331</v>
      </c>
      <c r="B75" s="11">
        <f>B73+B74</f>
        <v>0</v>
      </c>
      <c r="C75" s="11">
        <f t="shared" ref="C75:G75" si="23">C73+C74</f>
        <v>0</v>
      </c>
      <c r="D75" s="11">
        <f t="shared" si="23"/>
        <v>0</v>
      </c>
      <c r="E75" s="11">
        <f t="shared" si="23"/>
        <v>0</v>
      </c>
      <c r="F75" s="11">
        <f t="shared" si="23"/>
        <v>0</v>
      </c>
      <c r="G75" s="11">
        <f t="shared" si="23"/>
        <v>0</v>
      </c>
    </row>
    <row r="76" spans="1:7">
      <c r="A76" s="68"/>
      <c r="B76" s="58"/>
      <c r="C76" s="58"/>
      <c r="D76" s="58"/>
      <c r="E76" s="58"/>
      <c r="F76" s="58"/>
      <c r="G76" s="5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C161"/>
  <sheetViews>
    <sheetView workbookViewId="0">
      <selection activeCell="C19" sqref="C19"/>
    </sheetView>
  </sheetViews>
  <sheetFormatPr baseColWidth="10" defaultColWidth="10.7109375" defaultRowHeight="15" zeroHeight="1"/>
  <cols>
    <col min="1" max="1" width="102.85546875" style="1" customWidth="1"/>
    <col min="2" max="6" width="20.7109375" style="1" customWidth="1"/>
    <col min="7" max="7" width="17.5703125" style="1" customWidth="1"/>
    <col min="8" max="16383" width="0" style="1" hidden="1" customWidth="1"/>
    <col min="16384" max="16384" width="1.28515625" style="1" hidden="1" customWidth="1"/>
  </cols>
  <sheetData>
    <row r="1" spans="1:7" ht="21">
      <c r="A1" s="170" t="s">
        <v>332</v>
      </c>
      <c r="B1" s="167"/>
      <c r="C1" s="167"/>
      <c r="D1" s="167"/>
      <c r="E1" s="167"/>
      <c r="F1" s="167"/>
      <c r="G1" s="167"/>
    </row>
    <row r="2" spans="1:7">
      <c r="A2" s="171" t="str">
        <f>ENTE_PUBLICO_A</f>
        <v>Municipio de Moroleón, Gobierno del Estado de Guanajuato (a)</v>
      </c>
      <c r="B2" s="171"/>
      <c r="C2" s="171"/>
      <c r="D2" s="171"/>
      <c r="E2" s="171"/>
      <c r="F2" s="171"/>
      <c r="G2" s="171"/>
    </row>
    <row r="3" spans="1:7">
      <c r="A3" s="172" t="s">
        <v>333</v>
      </c>
      <c r="B3" s="172"/>
      <c r="C3" s="172"/>
      <c r="D3" s="172"/>
      <c r="E3" s="172"/>
      <c r="F3" s="172"/>
      <c r="G3" s="172"/>
    </row>
    <row r="4" spans="1:7">
      <c r="A4" s="172" t="s">
        <v>334</v>
      </c>
      <c r="B4" s="172"/>
      <c r="C4" s="172"/>
      <c r="D4" s="172"/>
      <c r="E4" s="172"/>
      <c r="F4" s="172"/>
      <c r="G4" s="172"/>
    </row>
    <row r="5" spans="1:7">
      <c r="A5" s="173" t="str">
        <f>TRIMESTRE</f>
        <v>Del 1 de enero al 31 de diciembre de 2020 (b)</v>
      </c>
      <c r="B5" s="173"/>
      <c r="C5" s="173"/>
      <c r="D5" s="173"/>
      <c r="E5" s="173"/>
      <c r="F5" s="173"/>
      <c r="G5" s="173"/>
    </row>
    <row r="6" spans="1:7">
      <c r="A6" s="165" t="s">
        <v>3</v>
      </c>
      <c r="B6" s="165"/>
      <c r="C6" s="165"/>
      <c r="D6" s="165"/>
      <c r="E6" s="165"/>
      <c r="F6" s="165"/>
      <c r="G6" s="165"/>
    </row>
    <row r="7" spans="1:7">
      <c r="A7" s="168" t="s">
        <v>43</v>
      </c>
      <c r="B7" s="168" t="s">
        <v>335</v>
      </c>
      <c r="C7" s="168"/>
      <c r="D7" s="168"/>
      <c r="E7" s="168"/>
      <c r="F7" s="168"/>
      <c r="G7" s="169" t="s">
        <v>336</v>
      </c>
    </row>
    <row r="8" spans="1:7" ht="30">
      <c r="A8" s="168"/>
      <c r="B8" s="47" t="s">
        <v>337</v>
      </c>
      <c r="C8" s="47" t="s">
        <v>338</v>
      </c>
      <c r="D8" s="47" t="s">
        <v>339</v>
      </c>
      <c r="E8" s="47" t="s">
        <v>225</v>
      </c>
      <c r="F8" s="47" t="s">
        <v>340</v>
      </c>
      <c r="G8" s="168"/>
    </row>
    <row r="9" spans="1:7">
      <c r="A9" s="98" t="s">
        <v>341</v>
      </c>
      <c r="B9" s="99">
        <f>SUM(B10,B18,B28,B38,B48,B58,B62,B71,B75)</f>
        <v>190124920.84999999</v>
      </c>
      <c r="C9" s="99">
        <f t="shared" ref="C9:G9" si="0">SUM(C10,C18,C28,C38,C48,C58,C62,C71,C75)</f>
        <v>136454063.54999998</v>
      </c>
      <c r="D9" s="99">
        <f t="shared" si="0"/>
        <v>326578984.39999998</v>
      </c>
      <c r="E9" s="99">
        <f t="shared" si="0"/>
        <v>257326106.67999998</v>
      </c>
      <c r="F9" s="99">
        <f t="shared" si="0"/>
        <v>252450314.11999997</v>
      </c>
      <c r="G9" s="99">
        <f t="shared" si="0"/>
        <v>69252877.720000014</v>
      </c>
    </row>
    <row r="10" spans="1:7">
      <c r="A10" s="100" t="s">
        <v>342</v>
      </c>
      <c r="B10" s="101">
        <f>SUM(B11:B17)</f>
        <v>98449112.540000007</v>
      </c>
      <c r="C10" s="101">
        <f t="shared" ref="C10:G10" si="1">SUM(C11:C17)</f>
        <v>5766843.7399999993</v>
      </c>
      <c r="D10" s="101">
        <f t="shared" si="1"/>
        <v>104215956.28</v>
      </c>
      <c r="E10" s="101">
        <f t="shared" si="1"/>
        <v>100482608.02</v>
      </c>
      <c r="F10" s="101">
        <f t="shared" si="1"/>
        <v>100482608.02</v>
      </c>
      <c r="G10" s="101">
        <f t="shared" si="1"/>
        <v>3733348.2600000026</v>
      </c>
    </row>
    <row r="11" spans="1:7">
      <c r="A11" s="102" t="s">
        <v>343</v>
      </c>
      <c r="B11" s="103">
        <v>51031686.520000003</v>
      </c>
      <c r="C11" s="103">
        <v>317626.68</v>
      </c>
      <c r="D11" s="101">
        <f>B11+C11</f>
        <v>51349313.200000003</v>
      </c>
      <c r="E11" s="103">
        <v>50234158.079999998</v>
      </c>
      <c r="F11" s="103">
        <v>50234158.079999998</v>
      </c>
      <c r="G11" s="101">
        <f>D11-E11</f>
        <v>1115155.1200000048</v>
      </c>
    </row>
    <row r="12" spans="1:7">
      <c r="A12" s="102" t="s">
        <v>344</v>
      </c>
      <c r="B12" s="103">
        <v>1877590.63</v>
      </c>
      <c r="C12" s="103">
        <v>-531927.49</v>
      </c>
      <c r="D12" s="101">
        <f t="shared" ref="D12:D17" si="2">B12+C12</f>
        <v>1345663.14</v>
      </c>
      <c r="E12" s="103">
        <v>1205576.98</v>
      </c>
      <c r="F12" s="103">
        <v>1205576.98</v>
      </c>
      <c r="G12" s="101">
        <f t="shared" ref="G12:G17" si="3">D12-E12</f>
        <v>140086.15999999992</v>
      </c>
    </row>
    <row r="13" spans="1:7">
      <c r="A13" s="102" t="s">
        <v>345</v>
      </c>
      <c r="B13" s="103">
        <v>15684028.529999999</v>
      </c>
      <c r="C13" s="103">
        <v>201219.46</v>
      </c>
      <c r="D13" s="101">
        <f t="shared" si="2"/>
        <v>15885247.99</v>
      </c>
      <c r="E13" s="103">
        <v>14620111.27</v>
      </c>
      <c r="F13" s="103">
        <v>14620111.27</v>
      </c>
      <c r="G13" s="101">
        <f t="shared" si="3"/>
        <v>1265136.7200000007</v>
      </c>
    </row>
    <row r="14" spans="1:7">
      <c r="A14" s="102" t="s">
        <v>346</v>
      </c>
      <c r="B14" s="103">
        <v>876276.13</v>
      </c>
      <c r="C14" s="103">
        <v>-89347.48</v>
      </c>
      <c r="D14" s="101">
        <f t="shared" si="2"/>
        <v>786928.65</v>
      </c>
      <c r="E14" s="103">
        <v>748710.51</v>
      </c>
      <c r="F14" s="103">
        <v>748710.51</v>
      </c>
      <c r="G14" s="101">
        <f t="shared" si="3"/>
        <v>38218.140000000014</v>
      </c>
    </row>
    <row r="15" spans="1:7">
      <c r="A15" s="102" t="s">
        <v>347</v>
      </c>
      <c r="B15" s="103">
        <v>28978280.73</v>
      </c>
      <c r="C15" s="103">
        <v>5869290.6799999997</v>
      </c>
      <c r="D15" s="101">
        <f t="shared" si="2"/>
        <v>34847571.409999996</v>
      </c>
      <c r="E15" s="103">
        <v>33674051.18</v>
      </c>
      <c r="F15" s="103">
        <v>33674051.18</v>
      </c>
      <c r="G15" s="101">
        <f t="shared" si="3"/>
        <v>1173520.2299999967</v>
      </c>
    </row>
    <row r="16" spans="1:7">
      <c r="A16" s="102" t="s">
        <v>348</v>
      </c>
      <c r="B16" s="103">
        <v>1250</v>
      </c>
      <c r="C16" s="103">
        <v>-18.11</v>
      </c>
      <c r="D16" s="101">
        <f t="shared" si="2"/>
        <v>1231.8900000000001</v>
      </c>
      <c r="E16" s="103">
        <v>0</v>
      </c>
      <c r="F16" s="103">
        <v>0</v>
      </c>
      <c r="G16" s="101">
        <f t="shared" si="3"/>
        <v>1231.8900000000001</v>
      </c>
    </row>
    <row r="17" spans="1:7">
      <c r="A17" s="102" t="s">
        <v>349</v>
      </c>
      <c r="B17" s="101"/>
      <c r="C17" s="101"/>
      <c r="D17" s="101">
        <f t="shared" si="2"/>
        <v>0</v>
      </c>
      <c r="E17" s="101"/>
      <c r="F17" s="101"/>
      <c r="G17" s="101">
        <f t="shared" si="3"/>
        <v>0</v>
      </c>
    </row>
    <row r="18" spans="1:7">
      <c r="A18" s="100" t="s">
        <v>350</v>
      </c>
      <c r="B18" s="101">
        <f>SUM(B19:B27)</f>
        <v>8701030.0100000016</v>
      </c>
      <c r="C18" s="101">
        <f t="shared" ref="C18:G18" si="4">SUM(C19:C27)</f>
        <v>1550281.2199999997</v>
      </c>
      <c r="D18" s="101">
        <f t="shared" si="4"/>
        <v>10251311.229999999</v>
      </c>
      <c r="E18" s="101">
        <f t="shared" si="4"/>
        <v>9224349.459999999</v>
      </c>
      <c r="F18" s="101">
        <f t="shared" si="4"/>
        <v>8860780.1199999992</v>
      </c>
      <c r="G18" s="101">
        <f t="shared" si="4"/>
        <v>1026961.7700000001</v>
      </c>
    </row>
    <row r="19" spans="1:7">
      <c r="A19" s="102" t="s">
        <v>351</v>
      </c>
      <c r="B19" s="103">
        <v>1448838.34</v>
      </c>
      <c r="C19" s="103">
        <v>-221167.65</v>
      </c>
      <c r="D19" s="101">
        <f t="shared" ref="D19:D27" si="5">B19+C19</f>
        <v>1227670.6900000002</v>
      </c>
      <c r="E19" s="103">
        <v>1021972.22</v>
      </c>
      <c r="F19" s="103">
        <v>1021972.22</v>
      </c>
      <c r="G19" s="101">
        <f t="shared" ref="G19:G27" si="6">D19-E19</f>
        <v>205698.4700000002</v>
      </c>
    </row>
    <row r="20" spans="1:7">
      <c r="A20" s="102" t="s">
        <v>352</v>
      </c>
      <c r="B20" s="103">
        <v>1292923.8400000001</v>
      </c>
      <c r="C20" s="103">
        <v>112069.98</v>
      </c>
      <c r="D20" s="101">
        <f t="shared" si="5"/>
        <v>1404993.82</v>
      </c>
      <c r="E20" s="103">
        <v>1289891.96</v>
      </c>
      <c r="F20" s="103">
        <v>1259891.97</v>
      </c>
      <c r="G20" s="101">
        <f t="shared" si="6"/>
        <v>115101.8600000001</v>
      </c>
    </row>
    <row r="21" spans="1:7">
      <c r="A21" s="102" t="s">
        <v>353</v>
      </c>
      <c r="B21" s="103">
        <v>3600</v>
      </c>
      <c r="C21" s="103">
        <v>-3600</v>
      </c>
      <c r="D21" s="101">
        <f t="shared" si="5"/>
        <v>0</v>
      </c>
      <c r="E21" s="103">
        <v>0</v>
      </c>
      <c r="F21" s="103">
        <v>0</v>
      </c>
      <c r="G21" s="101">
        <f t="shared" si="6"/>
        <v>0</v>
      </c>
    </row>
    <row r="22" spans="1:7">
      <c r="A22" s="102" t="s">
        <v>354</v>
      </c>
      <c r="B22" s="103">
        <v>2037006.96</v>
      </c>
      <c r="C22" s="103">
        <v>2244828.7999999998</v>
      </c>
      <c r="D22" s="101">
        <f t="shared" si="5"/>
        <v>4281835.76</v>
      </c>
      <c r="E22" s="103">
        <v>3970594.09</v>
      </c>
      <c r="F22" s="103">
        <v>3637555.74</v>
      </c>
      <c r="G22" s="101">
        <f t="shared" si="6"/>
        <v>311241.66999999993</v>
      </c>
    </row>
    <row r="23" spans="1:7">
      <c r="A23" s="102" t="s">
        <v>355</v>
      </c>
      <c r="B23" s="103">
        <v>353160.36</v>
      </c>
      <c r="C23" s="103">
        <v>-65020.02</v>
      </c>
      <c r="D23" s="101">
        <f t="shared" si="5"/>
        <v>288140.33999999997</v>
      </c>
      <c r="E23" s="103">
        <v>217314.16</v>
      </c>
      <c r="F23" s="103">
        <v>217314.16</v>
      </c>
      <c r="G23" s="101">
        <f t="shared" si="6"/>
        <v>70826.179999999964</v>
      </c>
    </row>
    <row r="24" spans="1:7">
      <c r="A24" s="102" t="s">
        <v>356</v>
      </c>
      <c r="B24" s="103">
        <v>1752486.39</v>
      </c>
      <c r="C24" s="103">
        <v>-115552.52</v>
      </c>
      <c r="D24" s="101">
        <f t="shared" si="5"/>
        <v>1636933.8699999999</v>
      </c>
      <c r="E24" s="103">
        <v>1520752</v>
      </c>
      <c r="F24" s="103">
        <v>1520221</v>
      </c>
      <c r="G24" s="101">
        <f t="shared" si="6"/>
        <v>116181.86999999988</v>
      </c>
    </row>
    <row r="25" spans="1:7">
      <c r="A25" s="102" t="s">
        <v>357</v>
      </c>
      <c r="B25" s="103">
        <v>493059.5</v>
      </c>
      <c r="C25" s="103">
        <v>-133931.1</v>
      </c>
      <c r="D25" s="101">
        <f t="shared" si="5"/>
        <v>359128.4</v>
      </c>
      <c r="E25" s="103">
        <v>339551.02</v>
      </c>
      <c r="F25" s="103">
        <v>339551.02</v>
      </c>
      <c r="G25" s="101">
        <f t="shared" si="6"/>
        <v>19577.380000000005</v>
      </c>
    </row>
    <row r="26" spans="1:7">
      <c r="A26" s="102" t="s">
        <v>358</v>
      </c>
      <c r="B26" s="103">
        <v>20000</v>
      </c>
      <c r="C26" s="103">
        <v>-20000</v>
      </c>
      <c r="D26" s="101">
        <f t="shared" si="5"/>
        <v>0</v>
      </c>
      <c r="E26" s="103">
        <v>0</v>
      </c>
      <c r="F26" s="103">
        <v>0</v>
      </c>
      <c r="G26" s="101">
        <f t="shared" si="6"/>
        <v>0</v>
      </c>
    </row>
    <row r="27" spans="1:7">
      <c r="A27" s="102" t="s">
        <v>359</v>
      </c>
      <c r="B27" s="103">
        <v>1299954.6200000001</v>
      </c>
      <c r="C27" s="103">
        <v>-247346.27</v>
      </c>
      <c r="D27" s="101">
        <f t="shared" si="5"/>
        <v>1052608.3500000001</v>
      </c>
      <c r="E27" s="103">
        <v>864274.01</v>
      </c>
      <c r="F27" s="103">
        <v>864274.01</v>
      </c>
      <c r="G27" s="101">
        <f t="shared" si="6"/>
        <v>188334.34000000008</v>
      </c>
    </row>
    <row r="28" spans="1:7">
      <c r="A28" s="100" t="s">
        <v>360</v>
      </c>
      <c r="B28" s="101">
        <f>SUM(B29:B37)</f>
        <v>19119217.629999999</v>
      </c>
      <c r="C28" s="101">
        <f t="shared" ref="C28:G28" si="7">SUM(C29:C37)</f>
        <v>953713.95000000007</v>
      </c>
      <c r="D28" s="101">
        <f t="shared" si="7"/>
        <v>20072931.579999998</v>
      </c>
      <c r="E28" s="101">
        <f t="shared" si="7"/>
        <v>17719160.670000002</v>
      </c>
      <c r="F28" s="101">
        <f t="shared" si="7"/>
        <v>17297527.670000002</v>
      </c>
      <c r="G28" s="101">
        <f t="shared" si="7"/>
        <v>2353770.9100000011</v>
      </c>
    </row>
    <row r="29" spans="1:7">
      <c r="A29" s="102" t="s">
        <v>361</v>
      </c>
      <c r="B29" s="103">
        <v>3418747.41</v>
      </c>
      <c r="C29" s="103">
        <v>704877.16</v>
      </c>
      <c r="D29" s="101">
        <f t="shared" ref="D29:D37" si="8">B29+C29</f>
        <v>4123624.5700000003</v>
      </c>
      <c r="E29" s="103">
        <v>3865363.94</v>
      </c>
      <c r="F29" s="103">
        <v>3831130.94</v>
      </c>
      <c r="G29" s="101">
        <f t="shared" ref="G29:G37" si="9">D29-E29</f>
        <v>258260.63000000035</v>
      </c>
    </row>
    <row r="30" spans="1:7">
      <c r="A30" s="102" t="s">
        <v>362</v>
      </c>
      <c r="B30" s="103">
        <v>235100</v>
      </c>
      <c r="C30" s="103">
        <v>109320.51</v>
      </c>
      <c r="D30" s="101">
        <f t="shared" si="8"/>
        <v>344420.51</v>
      </c>
      <c r="E30" s="103">
        <v>191298</v>
      </c>
      <c r="F30" s="103">
        <v>191298</v>
      </c>
      <c r="G30" s="101">
        <f t="shared" si="9"/>
        <v>153122.51</v>
      </c>
    </row>
    <row r="31" spans="1:7">
      <c r="A31" s="102" t="s">
        <v>363</v>
      </c>
      <c r="B31" s="103">
        <v>702626.38</v>
      </c>
      <c r="C31" s="103">
        <v>-170282.47</v>
      </c>
      <c r="D31" s="101">
        <f t="shared" si="8"/>
        <v>532343.91</v>
      </c>
      <c r="E31" s="103">
        <v>385008.71</v>
      </c>
      <c r="F31" s="103">
        <v>385008.71</v>
      </c>
      <c r="G31" s="101">
        <f t="shared" si="9"/>
        <v>147335.20000000001</v>
      </c>
    </row>
    <row r="32" spans="1:7">
      <c r="A32" s="102" t="s">
        <v>364</v>
      </c>
      <c r="B32" s="103">
        <v>150100</v>
      </c>
      <c r="C32" s="103">
        <v>9421.7000000000007</v>
      </c>
      <c r="D32" s="101">
        <f t="shared" si="8"/>
        <v>159521.70000000001</v>
      </c>
      <c r="E32" s="103">
        <v>141488.79</v>
      </c>
      <c r="F32" s="103">
        <v>141488.79</v>
      </c>
      <c r="G32" s="101">
        <f t="shared" si="9"/>
        <v>18032.910000000003</v>
      </c>
    </row>
    <row r="33" spans="1:7">
      <c r="A33" s="102" t="s">
        <v>365</v>
      </c>
      <c r="B33" s="103">
        <v>857325.1</v>
      </c>
      <c r="C33" s="103">
        <v>-357639.05</v>
      </c>
      <c r="D33" s="101">
        <f t="shared" si="8"/>
        <v>499686.05</v>
      </c>
      <c r="E33" s="103">
        <v>405020.02</v>
      </c>
      <c r="F33" s="103">
        <v>405020.02</v>
      </c>
      <c r="G33" s="101">
        <f t="shared" si="9"/>
        <v>94666.02999999997</v>
      </c>
    </row>
    <row r="34" spans="1:7">
      <c r="A34" s="102" t="s">
        <v>366</v>
      </c>
      <c r="B34" s="103">
        <v>1390567.12</v>
      </c>
      <c r="C34" s="103">
        <v>269957</v>
      </c>
      <c r="D34" s="101">
        <f t="shared" si="8"/>
        <v>1660524.12</v>
      </c>
      <c r="E34" s="103">
        <v>1349994.18</v>
      </c>
      <c r="F34" s="103">
        <v>1349994.18</v>
      </c>
      <c r="G34" s="101">
        <f t="shared" si="9"/>
        <v>310529.94000000018</v>
      </c>
    </row>
    <row r="35" spans="1:7">
      <c r="A35" s="102" t="s">
        <v>367</v>
      </c>
      <c r="B35" s="103">
        <v>703727.49</v>
      </c>
      <c r="C35" s="103">
        <v>-434536.6</v>
      </c>
      <c r="D35" s="101">
        <f t="shared" si="8"/>
        <v>269190.89</v>
      </c>
      <c r="E35" s="103">
        <v>182542.32</v>
      </c>
      <c r="F35" s="103">
        <v>182542.32</v>
      </c>
      <c r="G35" s="101">
        <f t="shared" si="9"/>
        <v>86648.57</v>
      </c>
    </row>
    <row r="36" spans="1:7">
      <c r="A36" s="102" t="s">
        <v>368</v>
      </c>
      <c r="B36" s="103">
        <v>2054345.76</v>
      </c>
      <c r="C36" s="103">
        <v>-944936.27</v>
      </c>
      <c r="D36" s="101">
        <f t="shared" si="8"/>
        <v>1109409.49</v>
      </c>
      <c r="E36" s="103">
        <v>764776.02</v>
      </c>
      <c r="F36" s="103">
        <v>764776.02</v>
      </c>
      <c r="G36" s="101">
        <f t="shared" si="9"/>
        <v>344633.47</v>
      </c>
    </row>
    <row r="37" spans="1:7">
      <c r="A37" s="102" t="s">
        <v>369</v>
      </c>
      <c r="B37" s="103">
        <v>9606678.3699999992</v>
      </c>
      <c r="C37" s="103">
        <v>1767531.97</v>
      </c>
      <c r="D37" s="101">
        <f t="shared" si="8"/>
        <v>11374210.34</v>
      </c>
      <c r="E37" s="103">
        <v>10433668.689999999</v>
      </c>
      <c r="F37" s="103">
        <v>10046268.689999999</v>
      </c>
      <c r="G37" s="101">
        <f t="shared" si="9"/>
        <v>940541.65000000037</v>
      </c>
    </row>
    <row r="38" spans="1:7">
      <c r="A38" s="100" t="s">
        <v>370</v>
      </c>
      <c r="B38" s="101">
        <f>SUM(B39:B47)</f>
        <v>33884540.460000001</v>
      </c>
      <c r="C38" s="101">
        <f t="shared" ref="C38:G38" si="10">SUM(C39:C47)</f>
        <v>4806096.29</v>
      </c>
      <c r="D38" s="101">
        <f t="shared" si="10"/>
        <v>38690636.75</v>
      </c>
      <c r="E38" s="101">
        <f t="shared" si="10"/>
        <v>35358681.549999997</v>
      </c>
      <c r="F38" s="101">
        <f t="shared" si="10"/>
        <v>35358681.549999997</v>
      </c>
      <c r="G38" s="101">
        <f t="shared" si="10"/>
        <v>3331955.1999999993</v>
      </c>
    </row>
    <row r="39" spans="1:7">
      <c r="A39" s="102" t="s">
        <v>371</v>
      </c>
      <c r="B39" s="103">
        <v>15491388.52</v>
      </c>
      <c r="C39" s="103">
        <v>0</v>
      </c>
      <c r="D39" s="101">
        <f t="shared" ref="D39:D47" si="11">B39+C39</f>
        <v>15491388.52</v>
      </c>
      <c r="E39" s="103">
        <v>15491388.48</v>
      </c>
      <c r="F39" s="103">
        <v>15491388.48</v>
      </c>
      <c r="G39" s="101">
        <f t="shared" ref="G39:G47" si="12">D39-E39</f>
        <v>3.9999999105930328E-2</v>
      </c>
    </row>
    <row r="40" spans="1:7">
      <c r="A40" s="102" t="s">
        <v>372</v>
      </c>
      <c r="B40" s="101"/>
      <c r="C40" s="101"/>
      <c r="D40" s="101">
        <f t="shared" si="11"/>
        <v>0</v>
      </c>
      <c r="E40" s="101"/>
      <c r="F40" s="101"/>
      <c r="G40" s="101">
        <f t="shared" si="12"/>
        <v>0</v>
      </c>
    </row>
    <row r="41" spans="1:7">
      <c r="A41" s="102" t="s">
        <v>373</v>
      </c>
      <c r="B41" s="101"/>
      <c r="C41" s="101"/>
      <c r="D41" s="101">
        <f t="shared" si="11"/>
        <v>0</v>
      </c>
      <c r="E41" s="101"/>
      <c r="F41" s="101"/>
      <c r="G41" s="101">
        <f t="shared" si="12"/>
        <v>0</v>
      </c>
    </row>
    <row r="42" spans="1:7">
      <c r="A42" s="102" t="s">
        <v>374</v>
      </c>
      <c r="B42" s="103">
        <v>11497980.74</v>
      </c>
      <c r="C42" s="103">
        <v>4688177.57</v>
      </c>
      <c r="D42" s="101">
        <f t="shared" si="11"/>
        <v>16186158.310000001</v>
      </c>
      <c r="E42" s="103">
        <v>13430841.07</v>
      </c>
      <c r="F42" s="103">
        <v>13430841.07</v>
      </c>
      <c r="G42" s="101">
        <f t="shared" si="12"/>
        <v>2755317.24</v>
      </c>
    </row>
    <row r="43" spans="1:7">
      <c r="A43" s="102" t="s">
        <v>375</v>
      </c>
      <c r="B43" s="103">
        <v>6895171.2000000002</v>
      </c>
      <c r="C43" s="103">
        <v>117918.72</v>
      </c>
      <c r="D43" s="101">
        <f t="shared" si="11"/>
        <v>7013089.9199999999</v>
      </c>
      <c r="E43" s="103">
        <v>6436452</v>
      </c>
      <c r="F43" s="103">
        <v>6436452</v>
      </c>
      <c r="G43" s="101">
        <f t="shared" si="12"/>
        <v>576637.91999999993</v>
      </c>
    </row>
    <row r="44" spans="1:7">
      <c r="A44" s="102" t="s">
        <v>376</v>
      </c>
      <c r="B44" s="101"/>
      <c r="C44" s="101"/>
      <c r="D44" s="101">
        <f t="shared" si="11"/>
        <v>0</v>
      </c>
      <c r="E44" s="101"/>
      <c r="F44" s="101"/>
      <c r="G44" s="101">
        <f t="shared" si="12"/>
        <v>0</v>
      </c>
    </row>
    <row r="45" spans="1:7">
      <c r="A45" s="102" t="s">
        <v>377</v>
      </c>
      <c r="B45" s="101"/>
      <c r="C45" s="101"/>
      <c r="D45" s="101">
        <f t="shared" si="11"/>
        <v>0</v>
      </c>
      <c r="E45" s="101"/>
      <c r="F45" s="101"/>
      <c r="G45" s="101">
        <f t="shared" si="12"/>
        <v>0</v>
      </c>
    </row>
    <row r="46" spans="1:7">
      <c r="A46" s="102" t="s">
        <v>378</v>
      </c>
      <c r="B46" s="101"/>
      <c r="C46" s="101"/>
      <c r="D46" s="101">
        <f t="shared" si="11"/>
        <v>0</v>
      </c>
      <c r="E46" s="101"/>
      <c r="F46" s="101"/>
      <c r="G46" s="101">
        <f t="shared" si="12"/>
        <v>0</v>
      </c>
    </row>
    <row r="47" spans="1:7">
      <c r="A47" s="102" t="s">
        <v>379</v>
      </c>
      <c r="B47" s="101"/>
      <c r="C47" s="101"/>
      <c r="D47" s="101">
        <f t="shared" si="11"/>
        <v>0</v>
      </c>
      <c r="E47" s="101"/>
      <c r="F47" s="101"/>
      <c r="G47" s="101">
        <f t="shared" si="12"/>
        <v>0</v>
      </c>
    </row>
    <row r="48" spans="1:7">
      <c r="A48" s="100" t="s">
        <v>380</v>
      </c>
      <c r="B48" s="101">
        <f>SUM(B49:B57)</f>
        <v>60000</v>
      </c>
      <c r="C48" s="101">
        <f t="shared" ref="C48:G48" si="13">SUM(C49:C57)</f>
        <v>2999871.47</v>
      </c>
      <c r="D48" s="101">
        <f t="shared" si="13"/>
        <v>3059871.47</v>
      </c>
      <c r="E48" s="101">
        <f t="shared" si="13"/>
        <v>2614030.7900000005</v>
      </c>
      <c r="F48" s="101">
        <f t="shared" si="13"/>
        <v>1854935.69</v>
      </c>
      <c r="G48" s="101">
        <f t="shared" si="13"/>
        <v>445840.68</v>
      </c>
    </row>
    <row r="49" spans="1:7">
      <c r="A49" s="102" t="s">
        <v>381</v>
      </c>
      <c r="B49" s="103">
        <v>10000</v>
      </c>
      <c r="C49" s="103">
        <v>242846.78</v>
      </c>
      <c r="D49" s="101">
        <f t="shared" ref="D49:D57" si="14">B49+C49</f>
        <v>252846.78</v>
      </c>
      <c r="E49" s="103">
        <v>252331.79</v>
      </c>
      <c r="F49" s="103">
        <v>252331.79</v>
      </c>
      <c r="G49" s="101">
        <f t="shared" ref="G49:G57" si="15">D49-E49</f>
        <v>514.98999999999069</v>
      </c>
    </row>
    <row r="50" spans="1:7">
      <c r="A50" s="102" t="s">
        <v>382</v>
      </c>
      <c r="B50" s="103">
        <v>0</v>
      </c>
      <c r="C50" s="103">
        <v>34500</v>
      </c>
      <c r="D50" s="101">
        <f t="shared" si="14"/>
        <v>34500</v>
      </c>
      <c r="E50" s="103">
        <v>34500</v>
      </c>
      <c r="F50" s="103">
        <v>34500</v>
      </c>
      <c r="G50" s="101">
        <f t="shared" si="15"/>
        <v>0</v>
      </c>
    </row>
    <row r="51" spans="1:7">
      <c r="A51" s="102" t="s">
        <v>383</v>
      </c>
      <c r="B51" s="101"/>
      <c r="C51" s="101"/>
      <c r="D51" s="101">
        <f t="shared" si="14"/>
        <v>0</v>
      </c>
      <c r="E51" s="101"/>
      <c r="F51" s="101"/>
      <c r="G51" s="101">
        <f t="shared" si="15"/>
        <v>0</v>
      </c>
    </row>
    <row r="52" spans="1:7">
      <c r="A52" s="102" t="s">
        <v>384</v>
      </c>
      <c r="B52" s="103">
        <v>0</v>
      </c>
      <c r="C52" s="103">
        <v>1130000</v>
      </c>
      <c r="D52" s="101">
        <f t="shared" si="14"/>
        <v>1130000</v>
      </c>
      <c r="E52" s="103">
        <v>1130000</v>
      </c>
      <c r="F52" s="103">
        <v>1130000</v>
      </c>
      <c r="G52" s="101">
        <f t="shared" si="15"/>
        <v>0</v>
      </c>
    </row>
    <row r="53" spans="1:7">
      <c r="A53" s="102" t="s">
        <v>385</v>
      </c>
      <c r="B53" s="103">
        <v>0</v>
      </c>
      <c r="C53" s="103">
        <v>104190</v>
      </c>
      <c r="D53" s="101">
        <f t="shared" si="14"/>
        <v>104190</v>
      </c>
      <c r="E53" s="103">
        <v>103461.52</v>
      </c>
      <c r="F53" s="103">
        <v>103461.52</v>
      </c>
      <c r="G53" s="101">
        <f t="shared" si="15"/>
        <v>728.47999999999593</v>
      </c>
    </row>
    <row r="54" spans="1:7">
      <c r="A54" s="102" t="s">
        <v>386</v>
      </c>
      <c r="B54" s="103">
        <v>15000</v>
      </c>
      <c r="C54" s="103">
        <v>1500382.54</v>
      </c>
      <c r="D54" s="101">
        <f t="shared" si="14"/>
        <v>1515382.54</v>
      </c>
      <c r="E54" s="103">
        <v>1073219.51</v>
      </c>
      <c r="F54" s="103">
        <v>314124.40999999997</v>
      </c>
      <c r="G54" s="101">
        <f t="shared" si="15"/>
        <v>442163.03</v>
      </c>
    </row>
    <row r="55" spans="1:7">
      <c r="A55" s="102" t="s">
        <v>387</v>
      </c>
      <c r="B55" s="103">
        <v>20000</v>
      </c>
      <c r="C55" s="103">
        <v>-20000</v>
      </c>
      <c r="D55" s="101">
        <f t="shared" si="14"/>
        <v>0</v>
      </c>
      <c r="E55" s="103">
        <v>0</v>
      </c>
      <c r="F55" s="103">
        <v>0</v>
      </c>
      <c r="G55" s="101">
        <f t="shared" si="15"/>
        <v>0</v>
      </c>
    </row>
    <row r="56" spans="1:7">
      <c r="A56" s="102" t="s">
        <v>388</v>
      </c>
      <c r="B56" s="101"/>
      <c r="C56" s="101"/>
      <c r="D56" s="101">
        <f t="shared" si="14"/>
        <v>0</v>
      </c>
      <c r="E56" s="101"/>
      <c r="F56" s="101"/>
      <c r="G56" s="101">
        <f t="shared" si="15"/>
        <v>0</v>
      </c>
    </row>
    <row r="57" spans="1:7">
      <c r="A57" s="102" t="s">
        <v>389</v>
      </c>
      <c r="B57" s="103">
        <v>15000</v>
      </c>
      <c r="C57" s="103">
        <v>7952.15</v>
      </c>
      <c r="D57" s="101">
        <f t="shared" si="14"/>
        <v>22952.15</v>
      </c>
      <c r="E57" s="103">
        <v>20517.97</v>
      </c>
      <c r="F57" s="103">
        <v>20517.97</v>
      </c>
      <c r="G57" s="101">
        <f t="shared" si="15"/>
        <v>2434.1800000000003</v>
      </c>
    </row>
    <row r="58" spans="1:7">
      <c r="A58" s="100" t="s">
        <v>390</v>
      </c>
      <c r="B58" s="101">
        <f>SUM(B59:B61)</f>
        <v>298407.07</v>
      </c>
      <c r="C58" s="101">
        <f t="shared" ref="C58:G58" si="16">SUM(C59:C61)</f>
        <v>134062344.76000001</v>
      </c>
      <c r="D58" s="101">
        <f t="shared" si="16"/>
        <v>134360751.82999998</v>
      </c>
      <c r="E58" s="101">
        <f t="shared" si="16"/>
        <v>89624003.769999996</v>
      </c>
      <c r="F58" s="101">
        <f t="shared" si="16"/>
        <v>86292508.649999991</v>
      </c>
      <c r="G58" s="101">
        <f t="shared" si="16"/>
        <v>44736748.060000002</v>
      </c>
    </row>
    <row r="59" spans="1:7">
      <c r="A59" s="102" t="s">
        <v>391</v>
      </c>
      <c r="B59" s="103">
        <v>298407.07</v>
      </c>
      <c r="C59" s="103">
        <v>132738393.28</v>
      </c>
      <c r="D59" s="101">
        <f t="shared" ref="D59:D61" si="17">B59+C59</f>
        <v>133036800.34999999</v>
      </c>
      <c r="E59" s="103">
        <v>88767191.819999993</v>
      </c>
      <c r="F59" s="103">
        <v>85496502.409999996</v>
      </c>
      <c r="G59" s="101">
        <f t="shared" ref="G59:G61" si="18">D59-E59</f>
        <v>44269608.530000001</v>
      </c>
    </row>
    <row r="60" spans="1:7">
      <c r="A60" s="102" t="s">
        <v>392</v>
      </c>
      <c r="B60" s="103">
        <v>0</v>
      </c>
      <c r="C60" s="103">
        <v>754562.5</v>
      </c>
      <c r="D60" s="101">
        <f t="shared" si="17"/>
        <v>754562.5</v>
      </c>
      <c r="E60" s="103">
        <v>305473.81</v>
      </c>
      <c r="F60" s="103">
        <v>244668.1</v>
      </c>
      <c r="G60" s="101">
        <f t="shared" si="18"/>
        <v>449088.69</v>
      </c>
    </row>
    <row r="61" spans="1:7">
      <c r="A61" s="102" t="s">
        <v>393</v>
      </c>
      <c r="B61" s="103">
        <v>0</v>
      </c>
      <c r="C61" s="103">
        <v>569388.98</v>
      </c>
      <c r="D61" s="101">
        <f t="shared" si="17"/>
        <v>569388.98</v>
      </c>
      <c r="E61" s="103">
        <v>551338.14</v>
      </c>
      <c r="F61" s="103">
        <v>551338.14</v>
      </c>
      <c r="G61" s="101">
        <f t="shared" si="18"/>
        <v>18050.839999999967</v>
      </c>
    </row>
    <row r="62" spans="1:7">
      <c r="A62" s="100" t="s">
        <v>394</v>
      </c>
      <c r="B62" s="101">
        <f>SUM(B63:B67,B69:B70)</f>
        <v>251799.45</v>
      </c>
      <c r="C62" s="101">
        <f t="shared" ref="C62:G62" si="19">SUM(C63:C67,C69:C70)</f>
        <v>-69440.08</v>
      </c>
      <c r="D62" s="101">
        <f t="shared" si="19"/>
        <v>182359.37</v>
      </c>
      <c r="E62" s="101">
        <f t="shared" si="19"/>
        <v>0</v>
      </c>
      <c r="F62" s="101">
        <f t="shared" si="19"/>
        <v>0</v>
      </c>
      <c r="G62" s="101">
        <f t="shared" si="19"/>
        <v>182359.37</v>
      </c>
    </row>
    <row r="63" spans="1:7">
      <c r="A63" s="102" t="s">
        <v>395</v>
      </c>
      <c r="B63" s="101"/>
      <c r="C63" s="101"/>
      <c r="D63" s="101">
        <f t="shared" ref="D63:D70" si="20">B63+C63</f>
        <v>0</v>
      </c>
      <c r="E63" s="101"/>
      <c r="F63" s="101"/>
      <c r="G63" s="101">
        <f t="shared" ref="G63:G70" si="21">D63-E63</f>
        <v>0</v>
      </c>
    </row>
    <row r="64" spans="1:7">
      <c r="A64" s="102" t="s">
        <v>396</v>
      </c>
      <c r="B64" s="101"/>
      <c r="C64" s="101"/>
      <c r="D64" s="101">
        <f t="shared" si="20"/>
        <v>0</v>
      </c>
      <c r="E64" s="101"/>
      <c r="F64" s="101"/>
      <c r="G64" s="101">
        <f t="shared" si="21"/>
        <v>0</v>
      </c>
    </row>
    <row r="65" spans="1:7">
      <c r="A65" s="102" t="s">
        <v>397</v>
      </c>
      <c r="B65" s="101"/>
      <c r="C65" s="101"/>
      <c r="D65" s="101">
        <f t="shared" si="20"/>
        <v>0</v>
      </c>
      <c r="E65" s="101"/>
      <c r="F65" s="101"/>
      <c r="G65" s="101">
        <f t="shared" si="21"/>
        <v>0</v>
      </c>
    </row>
    <row r="66" spans="1:7">
      <c r="A66" s="102" t="s">
        <v>398</v>
      </c>
      <c r="B66" s="101"/>
      <c r="C66" s="101"/>
      <c r="D66" s="101">
        <f t="shared" si="20"/>
        <v>0</v>
      </c>
      <c r="E66" s="101"/>
      <c r="F66" s="101"/>
      <c r="G66" s="101">
        <f t="shared" si="21"/>
        <v>0</v>
      </c>
    </row>
    <row r="67" spans="1:7">
      <c r="A67" s="102" t="s">
        <v>399</v>
      </c>
      <c r="B67" s="101"/>
      <c r="C67" s="101"/>
      <c r="D67" s="101">
        <f t="shared" si="20"/>
        <v>0</v>
      </c>
      <c r="E67" s="101"/>
      <c r="F67" s="101"/>
      <c r="G67" s="101">
        <f t="shared" si="21"/>
        <v>0</v>
      </c>
    </row>
    <row r="68" spans="1:7">
      <c r="A68" s="102" t="s">
        <v>400</v>
      </c>
      <c r="B68" s="101"/>
      <c r="C68" s="101"/>
      <c r="D68" s="101">
        <f t="shared" si="20"/>
        <v>0</v>
      </c>
      <c r="E68" s="101"/>
      <c r="F68" s="101"/>
      <c r="G68" s="101">
        <f t="shared" si="21"/>
        <v>0</v>
      </c>
    </row>
    <row r="69" spans="1:7">
      <c r="A69" s="102" t="s">
        <v>401</v>
      </c>
      <c r="B69" s="101"/>
      <c r="C69" s="101"/>
      <c r="D69" s="101">
        <f t="shared" si="20"/>
        <v>0</v>
      </c>
      <c r="E69" s="101"/>
      <c r="F69" s="101"/>
      <c r="G69" s="101">
        <f t="shared" si="21"/>
        <v>0</v>
      </c>
    </row>
    <row r="70" spans="1:7">
      <c r="A70" s="102" t="s">
        <v>402</v>
      </c>
      <c r="B70" s="103">
        <v>251799.45</v>
      </c>
      <c r="C70" s="103">
        <v>-69440.08</v>
      </c>
      <c r="D70" s="101">
        <f t="shared" si="20"/>
        <v>182359.37</v>
      </c>
      <c r="E70" s="103">
        <v>0</v>
      </c>
      <c r="F70" s="103">
        <v>0</v>
      </c>
      <c r="G70" s="101">
        <f t="shared" si="21"/>
        <v>182359.37</v>
      </c>
    </row>
    <row r="71" spans="1:7">
      <c r="A71" s="100" t="s">
        <v>403</v>
      </c>
      <c r="B71" s="101">
        <f>SUM(B72:B74)</f>
        <v>29360813.690000001</v>
      </c>
      <c r="C71" s="101">
        <f t="shared" ref="C71:G71" si="22">SUM(C72:C74)</f>
        <v>-13615647.800000001</v>
      </c>
      <c r="D71" s="101">
        <f t="shared" si="22"/>
        <v>15745165.890000001</v>
      </c>
      <c r="E71" s="101">
        <f t="shared" si="22"/>
        <v>2303272.42</v>
      </c>
      <c r="F71" s="101">
        <f t="shared" si="22"/>
        <v>2303272.42</v>
      </c>
      <c r="G71" s="101">
        <f t="shared" si="22"/>
        <v>13441893.470000001</v>
      </c>
    </row>
    <row r="72" spans="1:7">
      <c r="A72" s="102" t="s">
        <v>404</v>
      </c>
      <c r="B72" s="101"/>
      <c r="C72" s="101"/>
      <c r="D72" s="101">
        <f t="shared" ref="D72:D74" si="23">B72+C72</f>
        <v>0</v>
      </c>
      <c r="E72" s="101"/>
      <c r="F72" s="101"/>
      <c r="G72" s="101">
        <f t="shared" ref="G72:G82" si="24">D72-E72</f>
        <v>0</v>
      </c>
    </row>
    <row r="73" spans="1:7">
      <c r="A73" s="102" t="s">
        <v>405</v>
      </c>
      <c r="B73" s="101"/>
      <c r="C73" s="101"/>
      <c r="D73" s="101">
        <f t="shared" si="23"/>
        <v>0</v>
      </c>
      <c r="E73" s="101"/>
      <c r="F73" s="101"/>
      <c r="G73" s="101">
        <f t="shared" si="24"/>
        <v>0</v>
      </c>
    </row>
    <row r="74" spans="1:7">
      <c r="A74" s="102" t="s">
        <v>406</v>
      </c>
      <c r="B74" s="103">
        <v>29360813.690000001</v>
      </c>
      <c r="C74" s="103">
        <v>-13615647.800000001</v>
      </c>
      <c r="D74" s="101">
        <f t="shared" si="23"/>
        <v>15745165.890000001</v>
      </c>
      <c r="E74" s="103">
        <v>2303272.42</v>
      </c>
      <c r="F74" s="103">
        <v>2303272.42</v>
      </c>
      <c r="G74" s="101">
        <f t="shared" si="24"/>
        <v>13441893.470000001</v>
      </c>
    </row>
    <row r="75" spans="1:7">
      <c r="A75" s="100" t="s">
        <v>407</v>
      </c>
      <c r="B75" s="104">
        <f>SUM(B76:B82)</f>
        <v>0</v>
      </c>
      <c r="C75" s="104">
        <f t="shared" ref="C75:F75" si="25">SUM(C76:C82)</f>
        <v>0</v>
      </c>
      <c r="D75" s="104">
        <f t="shared" si="25"/>
        <v>0</v>
      </c>
      <c r="E75" s="104">
        <f t="shared" si="25"/>
        <v>0</v>
      </c>
      <c r="F75" s="104">
        <f t="shared" si="25"/>
        <v>0</v>
      </c>
      <c r="G75" s="104">
        <f t="shared" si="24"/>
        <v>0</v>
      </c>
    </row>
    <row r="76" spans="1:7">
      <c r="A76" s="102" t="s">
        <v>408</v>
      </c>
      <c r="B76" s="104"/>
      <c r="C76" s="104"/>
      <c r="D76" s="104">
        <f t="shared" ref="D76:D82" si="26">B76+C76</f>
        <v>0</v>
      </c>
      <c r="E76" s="104"/>
      <c r="F76" s="104"/>
      <c r="G76" s="104">
        <f t="shared" si="24"/>
        <v>0</v>
      </c>
    </row>
    <row r="77" spans="1:7">
      <c r="A77" s="102" t="s">
        <v>409</v>
      </c>
      <c r="B77" s="104"/>
      <c r="C77" s="104"/>
      <c r="D77" s="104">
        <f t="shared" si="26"/>
        <v>0</v>
      </c>
      <c r="E77" s="104"/>
      <c r="F77" s="104"/>
      <c r="G77" s="104">
        <f t="shared" si="24"/>
        <v>0</v>
      </c>
    </row>
    <row r="78" spans="1:7">
      <c r="A78" s="102" t="s">
        <v>410</v>
      </c>
      <c r="B78" s="104"/>
      <c r="C78" s="104"/>
      <c r="D78" s="104">
        <f t="shared" si="26"/>
        <v>0</v>
      </c>
      <c r="E78" s="104"/>
      <c r="F78" s="104"/>
      <c r="G78" s="104">
        <f t="shared" si="24"/>
        <v>0</v>
      </c>
    </row>
    <row r="79" spans="1:7">
      <c r="A79" s="102" t="s">
        <v>411</v>
      </c>
      <c r="B79" s="104"/>
      <c r="C79" s="104"/>
      <c r="D79" s="104">
        <f t="shared" si="26"/>
        <v>0</v>
      </c>
      <c r="E79" s="104"/>
      <c r="F79" s="104"/>
      <c r="G79" s="104">
        <f t="shared" si="24"/>
        <v>0</v>
      </c>
    </row>
    <row r="80" spans="1:7">
      <c r="A80" s="102" t="s">
        <v>412</v>
      </c>
      <c r="B80" s="104"/>
      <c r="C80" s="104"/>
      <c r="D80" s="104">
        <f t="shared" si="26"/>
        <v>0</v>
      </c>
      <c r="E80" s="104"/>
      <c r="F80" s="104"/>
      <c r="G80" s="104">
        <f t="shared" si="24"/>
        <v>0</v>
      </c>
    </row>
    <row r="81" spans="1:7">
      <c r="A81" s="102" t="s">
        <v>413</v>
      </c>
      <c r="B81" s="104"/>
      <c r="C81" s="104"/>
      <c r="D81" s="104">
        <f t="shared" si="26"/>
        <v>0</v>
      </c>
      <c r="E81" s="104"/>
      <c r="F81" s="104"/>
      <c r="G81" s="104">
        <f t="shared" si="24"/>
        <v>0</v>
      </c>
    </row>
    <row r="82" spans="1:7">
      <c r="A82" s="102" t="s">
        <v>414</v>
      </c>
      <c r="B82" s="104"/>
      <c r="C82" s="104"/>
      <c r="D82" s="104">
        <f t="shared" si="26"/>
        <v>0</v>
      </c>
      <c r="E82" s="104"/>
      <c r="F82" s="104"/>
      <c r="G82" s="104">
        <f t="shared" si="24"/>
        <v>0</v>
      </c>
    </row>
    <row r="83" spans="1:7">
      <c r="A83" s="105"/>
      <c r="B83" s="106"/>
      <c r="C83" s="106"/>
      <c r="D83" s="106"/>
      <c r="E83" s="106"/>
      <c r="F83" s="106"/>
      <c r="G83" s="106"/>
    </row>
    <row r="84" spans="1:7">
      <c r="A84" s="107" t="s">
        <v>415</v>
      </c>
      <c r="B84" s="108">
        <f>B85+B93+B103+B113+B123+B133+B137+B146+B150</f>
        <v>55329052.75</v>
      </c>
      <c r="C84" s="108">
        <f t="shared" ref="C84:G84" si="27">C85+C93+C103+C113+C123+C133+C137+C146+C150</f>
        <v>11112463.16</v>
      </c>
      <c r="D84" s="108">
        <f t="shared" si="27"/>
        <v>66441515.909999996</v>
      </c>
      <c r="E84" s="108">
        <f t="shared" si="27"/>
        <v>64940924.110000007</v>
      </c>
      <c r="F84" s="108">
        <f t="shared" si="27"/>
        <v>55172460.239999995</v>
      </c>
      <c r="G84" s="108">
        <f t="shared" si="27"/>
        <v>1500591.799999998</v>
      </c>
    </row>
    <row r="85" spans="1:7">
      <c r="A85" s="100" t="s">
        <v>342</v>
      </c>
      <c r="B85" s="101">
        <f>SUM(B86:B92)</f>
        <v>21258566.939999998</v>
      </c>
      <c r="C85" s="101">
        <f t="shared" ref="C85:G85" si="28">SUM(C86:C92)</f>
        <v>-394650.54000000004</v>
      </c>
      <c r="D85" s="101">
        <f t="shared" si="28"/>
        <v>20863916.399999999</v>
      </c>
      <c r="E85" s="101">
        <f t="shared" si="28"/>
        <v>20863916</v>
      </c>
      <c r="F85" s="101">
        <f t="shared" si="28"/>
        <v>20863916</v>
      </c>
      <c r="G85" s="101">
        <f t="shared" si="28"/>
        <v>0.39999999850988388</v>
      </c>
    </row>
    <row r="86" spans="1:7">
      <c r="A86" s="102" t="s">
        <v>343</v>
      </c>
      <c r="B86" s="103">
        <v>13715204.52</v>
      </c>
      <c r="C86" s="103">
        <v>-255646.13</v>
      </c>
      <c r="D86" s="101">
        <f t="shared" ref="D86:D92" si="29">B86+C86</f>
        <v>13459558.389999999</v>
      </c>
      <c r="E86" s="103">
        <v>13459558</v>
      </c>
      <c r="F86" s="103">
        <v>13459558</v>
      </c>
      <c r="G86" s="101">
        <f t="shared" ref="G86:G92" si="30">D86-E86</f>
        <v>0.3899999987334013</v>
      </c>
    </row>
    <row r="87" spans="1:7">
      <c r="A87" s="102" t="s">
        <v>344</v>
      </c>
      <c r="B87" s="101"/>
      <c r="C87" s="101"/>
      <c r="D87" s="101">
        <f t="shared" si="29"/>
        <v>0</v>
      </c>
      <c r="E87" s="101"/>
      <c r="F87" s="101"/>
      <c r="G87" s="101">
        <f t="shared" si="30"/>
        <v>0</v>
      </c>
    </row>
    <row r="88" spans="1:7">
      <c r="A88" s="102" t="s">
        <v>345</v>
      </c>
      <c r="B88" s="101"/>
      <c r="C88" s="101"/>
      <c r="D88" s="101">
        <f t="shared" si="29"/>
        <v>0</v>
      </c>
      <c r="E88" s="101"/>
      <c r="F88" s="101"/>
      <c r="G88" s="101">
        <f t="shared" si="30"/>
        <v>0</v>
      </c>
    </row>
    <row r="89" spans="1:7">
      <c r="A89" s="102" t="s">
        <v>346</v>
      </c>
      <c r="B89" s="101"/>
      <c r="C89" s="101"/>
      <c r="D89" s="101">
        <f t="shared" si="29"/>
        <v>0</v>
      </c>
      <c r="E89" s="101"/>
      <c r="F89" s="101"/>
      <c r="G89" s="101">
        <f t="shared" si="30"/>
        <v>0</v>
      </c>
    </row>
    <row r="90" spans="1:7">
      <c r="A90" s="102" t="s">
        <v>347</v>
      </c>
      <c r="B90" s="103">
        <v>7543362.4199999999</v>
      </c>
      <c r="C90" s="103">
        <v>-139004.41</v>
      </c>
      <c r="D90" s="101">
        <f t="shared" si="29"/>
        <v>7404358.0099999998</v>
      </c>
      <c r="E90" s="103">
        <v>7404358</v>
      </c>
      <c r="F90" s="103">
        <v>7404358</v>
      </c>
      <c r="G90" s="101">
        <f t="shared" si="30"/>
        <v>9.9999997764825821E-3</v>
      </c>
    </row>
    <row r="91" spans="1:7">
      <c r="A91" s="102" t="s">
        <v>348</v>
      </c>
      <c r="B91" s="101"/>
      <c r="C91" s="101"/>
      <c r="D91" s="101">
        <f t="shared" si="29"/>
        <v>0</v>
      </c>
      <c r="E91" s="101"/>
      <c r="F91" s="101"/>
      <c r="G91" s="101">
        <f t="shared" si="30"/>
        <v>0</v>
      </c>
    </row>
    <row r="92" spans="1:7">
      <c r="A92" s="102" t="s">
        <v>349</v>
      </c>
      <c r="B92" s="101"/>
      <c r="C92" s="101"/>
      <c r="D92" s="101">
        <f t="shared" si="29"/>
        <v>0</v>
      </c>
      <c r="E92" s="101"/>
      <c r="F92" s="101"/>
      <c r="G92" s="101">
        <f t="shared" si="30"/>
        <v>0</v>
      </c>
    </row>
    <row r="93" spans="1:7">
      <c r="A93" s="100" t="s">
        <v>350</v>
      </c>
      <c r="B93" s="101">
        <f>SUM(B94:B102)</f>
        <v>10637595.41</v>
      </c>
      <c r="C93" s="101">
        <f t="shared" ref="C93:G93" si="31">SUM(C94:C102)</f>
        <v>2625205.87</v>
      </c>
      <c r="D93" s="101">
        <f t="shared" si="31"/>
        <v>13262801.280000001</v>
      </c>
      <c r="E93" s="101">
        <f t="shared" si="31"/>
        <v>13102300.09</v>
      </c>
      <c r="F93" s="101">
        <f t="shared" si="31"/>
        <v>12965118.83</v>
      </c>
      <c r="G93" s="101">
        <f t="shared" si="31"/>
        <v>160501.1900000007</v>
      </c>
    </row>
    <row r="94" spans="1:7">
      <c r="A94" s="102" t="s">
        <v>351</v>
      </c>
      <c r="B94" s="103">
        <v>0</v>
      </c>
      <c r="C94" s="103">
        <v>7700</v>
      </c>
      <c r="D94" s="101">
        <f t="shared" ref="D94:D102" si="32">B94+C94</f>
        <v>7700</v>
      </c>
      <c r="E94" s="103">
        <v>7643.95</v>
      </c>
      <c r="F94" s="103">
        <v>7643.95</v>
      </c>
      <c r="G94" s="101">
        <f t="shared" ref="G94:G102" si="33">D94-E94</f>
        <v>56.050000000000182</v>
      </c>
    </row>
    <row r="95" spans="1:7">
      <c r="A95" s="102" t="s">
        <v>352</v>
      </c>
      <c r="B95" s="103">
        <v>0</v>
      </c>
      <c r="C95" s="103">
        <v>0</v>
      </c>
      <c r="D95" s="101">
        <f t="shared" si="32"/>
        <v>0</v>
      </c>
      <c r="E95" s="103">
        <v>0</v>
      </c>
      <c r="F95" s="103">
        <v>0</v>
      </c>
      <c r="G95" s="101">
        <f t="shared" si="33"/>
        <v>0</v>
      </c>
    </row>
    <row r="96" spans="1:7">
      <c r="A96" s="102" t="s">
        <v>353</v>
      </c>
      <c r="B96" s="103">
        <v>18000</v>
      </c>
      <c r="C96" s="103">
        <v>-18000</v>
      </c>
      <c r="D96" s="101">
        <f t="shared" si="32"/>
        <v>0</v>
      </c>
      <c r="E96" s="103">
        <v>0</v>
      </c>
      <c r="F96" s="103">
        <v>0</v>
      </c>
      <c r="G96" s="101">
        <f t="shared" si="33"/>
        <v>0</v>
      </c>
    </row>
    <row r="97" spans="1:7">
      <c r="A97" s="102" t="s">
        <v>354</v>
      </c>
      <c r="B97" s="103">
        <v>2078342.88</v>
      </c>
      <c r="C97" s="103">
        <v>2356440.08</v>
      </c>
      <c r="D97" s="101">
        <f t="shared" si="32"/>
        <v>4434782.96</v>
      </c>
      <c r="E97" s="103">
        <v>4292242.8899999997</v>
      </c>
      <c r="F97" s="103">
        <v>4155061.63</v>
      </c>
      <c r="G97" s="101">
        <f t="shared" si="33"/>
        <v>142540.0700000003</v>
      </c>
    </row>
    <row r="98" spans="1:7">
      <c r="A98" s="109" t="s">
        <v>355</v>
      </c>
      <c r="B98" s="101"/>
      <c r="C98" s="101"/>
      <c r="D98" s="101">
        <f t="shared" si="32"/>
        <v>0</v>
      </c>
      <c r="E98" s="101"/>
      <c r="F98" s="101"/>
      <c r="G98" s="101">
        <f t="shared" si="33"/>
        <v>0</v>
      </c>
    </row>
    <row r="99" spans="1:7">
      <c r="A99" s="102" t="s">
        <v>356</v>
      </c>
      <c r="B99" s="103">
        <v>6778499.9800000004</v>
      </c>
      <c r="C99" s="103">
        <v>385640.31</v>
      </c>
      <c r="D99" s="101">
        <f t="shared" si="32"/>
        <v>7164140.29</v>
      </c>
      <c r="E99" s="103">
        <v>7162642.8499999996</v>
      </c>
      <c r="F99" s="103">
        <v>7162642.8499999996</v>
      </c>
      <c r="G99" s="101">
        <f t="shared" si="33"/>
        <v>1497.4400000004098</v>
      </c>
    </row>
    <row r="100" spans="1:7">
      <c r="A100" s="102" t="s">
        <v>357</v>
      </c>
      <c r="B100" s="103">
        <v>1234370</v>
      </c>
      <c r="C100" s="103">
        <v>-336874.52</v>
      </c>
      <c r="D100" s="101">
        <f t="shared" si="32"/>
        <v>897495.48</v>
      </c>
      <c r="E100" s="103">
        <v>896919.48</v>
      </c>
      <c r="F100" s="103">
        <v>896919.48</v>
      </c>
      <c r="G100" s="101">
        <f t="shared" si="33"/>
        <v>576</v>
      </c>
    </row>
    <row r="101" spans="1:7">
      <c r="A101" s="102" t="s">
        <v>358</v>
      </c>
      <c r="B101" s="101"/>
      <c r="C101" s="101"/>
      <c r="D101" s="101">
        <f t="shared" si="32"/>
        <v>0</v>
      </c>
      <c r="E101" s="101"/>
      <c r="F101" s="101"/>
      <c r="G101" s="101">
        <f t="shared" si="33"/>
        <v>0</v>
      </c>
    </row>
    <row r="102" spans="1:7">
      <c r="A102" s="102" t="s">
        <v>359</v>
      </c>
      <c r="B102" s="103">
        <v>528382.55000000005</v>
      </c>
      <c r="C102" s="103">
        <v>230300</v>
      </c>
      <c r="D102" s="101">
        <f t="shared" si="32"/>
        <v>758682.55</v>
      </c>
      <c r="E102" s="103">
        <v>742850.92</v>
      </c>
      <c r="F102" s="103">
        <v>742850.92</v>
      </c>
      <c r="G102" s="101">
        <f t="shared" si="33"/>
        <v>15831.630000000005</v>
      </c>
    </row>
    <row r="103" spans="1:7">
      <c r="A103" s="100" t="s">
        <v>360</v>
      </c>
      <c r="B103" s="101">
        <f>SUM(B104:B112)</f>
        <v>2112486.4699999997</v>
      </c>
      <c r="C103" s="101">
        <f t="shared" ref="C103:G103" si="34">SUM(C104:C112)</f>
        <v>-1022854.51</v>
      </c>
      <c r="D103" s="101">
        <f t="shared" si="34"/>
        <v>1089631.96</v>
      </c>
      <c r="E103" s="101">
        <f t="shared" si="34"/>
        <v>990611.25</v>
      </c>
      <c r="F103" s="101">
        <f t="shared" si="34"/>
        <v>945739.18</v>
      </c>
      <c r="G103" s="101">
        <f t="shared" si="34"/>
        <v>99020.710000000021</v>
      </c>
    </row>
    <row r="104" spans="1:7">
      <c r="A104" s="102" t="s">
        <v>361</v>
      </c>
      <c r="B104" s="103">
        <v>0</v>
      </c>
      <c r="C104" s="103">
        <v>1700</v>
      </c>
      <c r="D104" s="101">
        <f t="shared" ref="D104:D112" si="35">B104+C104</f>
        <v>1700</v>
      </c>
      <c r="E104" s="103">
        <v>1315.16</v>
      </c>
      <c r="F104" s="103">
        <v>1315.16</v>
      </c>
      <c r="G104" s="101">
        <f t="shared" ref="G104:G112" si="36">D104-E104</f>
        <v>384.83999999999992</v>
      </c>
    </row>
    <row r="105" spans="1:7">
      <c r="A105" s="102" t="s">
        <v>362</v>
      </c>
      <c r="B105" s="101"/>
      <c r="C105" s="101"/>
      <c r="D105" s="101">
        <f t="shared" si="35"/>
        <v>0</v>
      </c>
      <c r="E105" s="101"/>
      <c r="F105" s="101"/>
      <c r="G105" s="101">
        <f t="shared" si="36"/>
        <v>0</v>
      </c>
    </row>
    <row r="106" spans="1:7">
      <c r="A106" s="102" t="s">
        <v>363</v>
      </c>
      <c r="B106" s="101"/>
      <c r="C106" s="101"/>
      <c r="D106" s="101">
        <f t="shared" si="35"/>
        <v>0</v>
      </c>
      <c r="E106" s="101"/>
      <c r="F106" s="101"/>
      <c r="G106" s="101">
        <f t="shared" si="36"/>
        <v>0</v>
      </c>
    </row>
    <row r="107" spans="1:7">
      <c r="A107" s="102" t="s">
        <v>364</v>
      </c>
      <c r="B107" s="103">
        <v>250686.47</v>
      </c>
      <c r="C107" s="103">
        <v>-20637</v>
      </c>
      <c r="D107" s="101">
        <f t="shared" si="35"/>
        <v>230049.47</v>
      </c>
      <c r="E107" s="103">
        <v>230045.35</v>
      </c>
      <c r="F107" s="103">
        <v>230045.35</v>
      </c>
      <c r="G107" s="101">
        <f t="shared" si="36"/>
        <v>4.1199999999953434</v>
      </c>
    </row>
    <row r="108" spans="1:7">
      <c r="A108" s="102" t="s">
        <v>365</v>
      </c>
      <c r="B108" s="103">
        <v>360000</v>
      </c>
      <c r="C108" s="103">
        <v>-92000</v>
      </c>
      <c r="D108" s="101">
        <f t="shared" si="35"/>
        <v>268000</v>
      </c>
      <c r="E108" s="103">
        <v>207872.54</v>
      </c>
      <c r="F108" s="103">
        <v>207872.54</v>
      </c>
      <c r="G108" s="101">
        <f t="shared" si="36"/>
        <v>60127.459999999992</v>
      </c>
    </row>
    <row r="109" spans="1:7">
      <c r="A109" s="102" t="s">
        <v>366</v>
      </c>
      <c r="B109" s="103">
        <v>0</v>
      </c>
      <c r="C109" s="103">
        <v>0</v>
      </c>
      <c r="D109" s="101">
        <f t="shared" si="35"/>
        <v>0</v>
      </c>
      <c r="E109" s="103">
        <v>0</v>
      </c>
      <c r="F109" s="103">
        <v>0</v>
      </c>
      <c r="G109" s="101">
        <f t="shared" si="36"/>
        <v>0</v>
      </c>
    </row>
    <row r="110" spans="1:7">
      <c r="A110" s="102" t="s">
        <v>367</v>
      </c>
      <c r="B110" s="101"/>
      <c r="C110" s="101"/>
      <c r="D110" s="101">
        <f t="shared" si="35"/>
        <v>0</v>
      </c>
      <c r="E110" s="101"/>
      <c r="F110" s="101"/>
      <c r="G110" s="101">
        <f t="shared" si="36"/>
        <v>0</v>
      </c>
    </row>
    <row r="111" spans="1:7">
      <c r="A111" s="102" t="s">
        <v>368</v>
      </c>
      <c r="B111" s="101"/>
      <c r="C111" s="101"/>
      <c r="D111" s="101">
        <f t="shared" si="35"/>
        <v>0</v>
      </c>
      <c r="E111" s="101"/>
      <c r="F111" s="101"/>
      <c r="G111" s="101">
        <f t="shared" si="36"/>
        <v>0</v>
      </c>
    </row>
    <row r="112" spans="1:7">
      <c r="A112" s="102" t="s">
        <v>369</v>
      </c>
      <c r="B112" s="103">
        <v>1501800</v>
      </c>
      <c r="C112" s="103">
        <v>-911917.51</v>
      </c>
      <c r="D112" s="101">
        <f t="shared" si="35"/>
        <v>589882.49</v>
      </c>
      <c r="E112" s="103">
        <v>551378.19999999995</v>
      </c>
      <c r="F112" s="103">
        <v>506506.13</v>
      </c>
      <c r="G112" s="101">
        <f t="shared" si="36"/>
        <v>38504.290000000037</v>
      </c>
    </row>
    <row r="113" spans="1:7">
      <c r="A113" s="100" t="s">
        <v>370</v>
      </c>
      <c r="B113" s="101">
        <f>SUM(B114:B122)</f>
        <v>0</v>
      </c>
      <c r="C113" s="101">
        <f t="shared" ref="C113:G113" si="37">SUM(C114:C122)</f>
        <v>4761300</v>
      </c>
      <c r="D113" s="101">
        <f t="shared" si="37"/>
        <v>4761300</v>
      </c>
      <c r="E113" s="101">
        <f t="shared" si="37"/>
        <v>4753997.45</v>
      </c>
      <c r="F113" s="101">
        <f t="shared" si="37"/>
        <v>2799967.61</v>
      </c>
      <c r="G113" s="101">
        <f t="shared" si="37"/>
        <v>7302.5499999998137</v>
      </c>
    </row>
    <row r="114" spans="1:7">
      <c r="A114" s="102" t="s">
        <v>371</v>
      </c>
      <c r="B114" s="101"/>
      <c r="C114" s="101"/>
      <c r="D114" s="101">
        <f t="shared" ref="D114:D122" si="38">B114+C114</f>
        <v>0</v>
      </c>
      <c r="E114" s="101"/>
      <c r="F114" s="101"/>
      <c r="G114" s="101">
        <f t="shared" ref="G114:G122" si="39">D114-E114</f>
        <v>0</v>
      </c>
    </row>
    <row r="115" spans="1:7">
      <c r="A115" s="102" t="s">
        <v>372</v>
      </c>
      <c r="B115" s="101"/>
      <c r="C115" s="101"/>
      <c r="D115" s="101">
        <f t="shared" si="38"/>
        <v>0</v>
      </c>
      <c r="E115" s="101"/>
      <c r="F115" s="101"/>
      <c r="G115" s="101">
        <f t="shared" si="39"/>
        <v>0</v>
      </c>
    </row>
    <row r="116" spans="1:7">
      <c r="A116" s="102" t="s">
        <v>373</v>
      </c>
      <c r="B116" s="101"/>
      <c r="C116" s="101"/>
      <c r="D116" s="101">
        <f t="shared" si="38"/>
        <v>0</v>
      </c>
      <c r="E116" s="101"/>
      <c r="F116" s="101"/>
      <c r="G116" s="101">
        <f t="shared" si="39"/>
        <v>0</v>
      </c>
    </row>
    <row r="117" spans="1:7">
      <c r="A117" s="102" t="s">
        <v>374</v>
      </c>
      <c r="B117" s="103">
        <v>0</v>
      </c>
      <c r="C117" s="103">
        <v>4761300</v>
      </c>
      <c r="D117" s="101">
        <f t="shared" si="38"/>
        <v>4761300</v>
      </c>
      <c r="E117" s="103">
        <v>4753997.45</v>
      </c>
      <c r="F117" s="103">
        <v>2799967.61</v>
      </c>
      <c r="G117" s="101">
        <f t="shared" si="39"/>
        <v>7302.5499999998137</v>
      </c>
    </row>
    <row r="118" spans="1:7">
      <c r="A118" s="102" t="s">
        <v>375</v>
      </c>
      <c r="B118" s="101"/>
      <c r="C118" s="101"/>
      <c r="D118" s="101">
        <f t="shared" si="38"/>
        <v>0</v>
      </c>
      <c r="E118" s="101"/>
      <c r="F118" s="101"/>
      <c r="G118" s="101">
        <f t="shared" si="39"/>
        <v>0</v>
      </c>
    </row>
    <row r="119" spans="1:7">
      <c r="A119" s="102" t="s">
        <v>376</v>
      </c>
      <c r="B119" s="101"/>
      <c r="C119" s="101"/>
      <c r="D119" s="101">
        <f t="shared" si="38"/>
        <v>0</v>
      </c>
      <c r="E119" s="101"/>
      <c r="F119" s="101"/>
      <c r="G119" s="101">
        <f t="shared" si="39"/>
        <v>0</v>
      </c>
    </row>
    <row r="120" spans="1:7">
      <c r="A120" s="102" t="s">
        <v>377</v>
      </c>
      <c r="B120" s="101"/>
      <c r="C120" s="101"/>
      <c r="D120" s="101">
        <f t="shared" si="38"/>
        <v>0</v>
      </c>
      <c r="E120" s="101"/>
      <c r="F120" s="101"/>
      <c r="G120" s="101">
        <f t="shared" si="39"/>
        <v>0</v>
      </c>
    </row>
    <row r="121" spans="1:7">
      <c r="A121" s="102" t="s">
        <v>378</v>
      </c>
      <c r="B121" s="101"/>
      <c r="C121" s="101"/>
      <c r="D121" s="101">
        <f t="shared" si="38"/>
        <v>0</v>
      </c>
      <c r="E121" s="101"/>
      <c r="F121" s="101"/>
      <c r="G121" s="101">
        <f t="shared" si="39"/>
        <v>0</v>
      </c>
    </row>
    <row r="122" spans="1:7">
      <c r="A122" s="102" t="s">
        <v>379</v>
      </c>
      <c r="B122" s="101"/>
      <c r="C122" s="101"/>
      <c r="D122" s="101">
        <f t="shared" si="38"/>
        <v>0</v>
      </c>
      <c r="E122" s="101"/>
      <c r="F122" s="101"/>
      <c r="G122" s="101">
        <f t="shared" si="39"/>
        <v>0</v>
      </c>
    </row>
    <row r="123" spans="1:7">
      <c r="A123" s="100" t="s">
        <v>380</v>
      </c>
      <c r="B123" s="101">
        <f>SUM(B124:B132)</f>
        <v>0</v>
      </c>
      <c r="C123" s="101">
        <f t="shared" ref="C123:G123" si="40">SUM(C124:C132)</f>
        <v>0</v>
      </c>
      <c r="D123" s="101">
        <f t="shared" si="40"/>
        <v>0</v>
      </c>
      <c r="E123" s="101">
        <f t="shared" si="40"/>
        <v>0</v>
      </c>
      <c r="F123" s="101">
        <f t="shared" si="40"/>
        <v>0</v>
      </c>
      <c r="G123" s="101">
        <f t="shared" si="40"/>
        <v>0</v>
      </c>
    </row>
    <row r="124" spans="1:7">
      <c r="A124" s="102" t="s">
        <v>381</v>
      </c>
      <c r="B124" s="103"/>
      <c r="C124" s="103"/>
      <c r="D124" s="101">
        <f t="shared" ref="D124:D132" si="41">B124+C124</f>
        <v>0</v>
      </c>
      <c r="E124" s="110"/>
      <c r="F124" s="110"/>
      <c r="G124" s="111">
        <f t="shared" ref="G124:G132" si="42">D124-E124</f>
        <v>0</v>
      </c>
    </row>
    <row r="125" spans="1:7">
      <c r="A125" s="102" t="s">
        <v>382</v>
      </c>
      <c r="B125" s="103"/>
      <c r="C125" s="103"/>
      <c r="D125" s="101">
        <f t="shared" si="41"/>
        <v>0</v>
      </c>
      <c r="E125" s="110"/>
      <c r="F125" s="110"/>
      <c r="G125" s="111">
        <f t="shared" si="42"/>
        <v>0</v>
      </c>
    </row>
    <row r="126" spans="1:7">
      <c r="A126" s="102" t="s">
        <v>383</v>
      </c>
      <c r="B126" s="101"/>
      <c r="C126" s="101"/>
      <c r="D126" s="101">
        <f t="shared" si="41"/>
        <v>0</v>
      </c>
      <c r="E126" s="111"/>
      <c r="F126" s="111"/>
      <c r="G126" s="111">
        <f t="shared" si="42"/>
        <v>0</v>
      </c>
    </row>
    <row r="127" spans="1:7">
      <c r="A127" s="102" t="s">
        <v>384</v>
      </c>
      <c r="B127" s="103"/>
      <c r="C127" s="103"/>
      <c r="D127" s="101">
        <f t="shared" si="41"/>
        <v>0</v>
      </c>
      <c r="E127" s="110"/>
      <c r="F127" s="110"/>
      <c r="G127" s="111">
        <f t="shared" si="42"/>
        <v>0</v>
      </c>
    </row>
    <row r="128" spans="1:7">
      <c r="A128" s="102" t="s">
        <v>385</v>
      </c>
      <c r="B128" s="103"/>
      <c r="C128" s="103"/>
      <c r="D128" s="101"/>
      <c r="E128" s="110"/>
      <c r="F128" s="110"/>
      <c r="G128" s="111"/>
    </row>
    <row r="129" spans="1:7">
      <c r="A129" s="102" t="s">
        <v>386</v>
      </c>
      <c r="B129" s="103"/>
      <c r="C129" s="103"/>
      <c r="D129" s="101">
        <f t="shared" si="41"/>
        <v>0</v>
      </c>
      <c r="E129" s="110"/>
      <c r="F129" s="110"/>
      <c r="G129" s="111">
        <f t="shared" si="42"/>
        <v>0</v>
      </c>
    </row>
    <row r="130" spans="1:7">
      <c r="A130" s="102" t="s">
        <v>387</v>
      </c>
      <c r="B130" s="101"/>
      <c r="C130" s="101"/>
      <c r="D130" s="101">
        <f t="shared" si="41"/>
        <v>0</v>
      </c>
      <c r="E130" s="111"/>
      <c r="F130" s="111"/>
      <c r="G130" s="111">
        <f t="shared" si="42"/>
        <v>0</v>
      </c>
    </row>
    <row r="131" spans="1:7">
      <c r="A131" s="102" t="s">
        <v>388</v>
      </c>
      <c r="B131" s="101"/>
      <c r="C131" s="101"/>
      <c r="D131" s="101">
        <f t="shared" si="41"/>
        <v>0</v>
      </c>
      <c r="E131" s="111"/>
      <c r="F131" s="111"/>
      <c r="G131" s="111">
        <f t="shared" si="42"/>
        <v>0</v>
      </c>
    </row>
    <row r="132" spans="1:7">
      <c r="A132" s="102" t="s">
        <v>389</v>
      </c>
      <c r="B132" s="103">
        <v>0</v>
      </c>
      <c r="C132" s="103">
        <v>0</v>
      </c>
      <c r="D132" s="101">
        <f t="shared" si="41"/>
        <v>0</v>
      </c>
      <c r="E132" s="110">
        <v>0</v>
      </c>
      <c r="F132" s="110">
        <v>0</v>
      </c>
      <c r="G132" s="111">
        <f t="shared" si="42"/>
        <v>0</v>
      </c>
    </row>
    <row r="133" spans="1:7">
      <c r="A133" s="100" t="s">
        <v>390</v>
      </c>
      <c r="B133" s="101">
        <f>SUM(B134:B136)</f>
        <v>0</v>
      </c>
      <c r="C133" s="101">
        <f t="shared" ref="C133:G133" si="43">SUM(C134:C136)</f>
        <v>24124670.57</v>
      </c>
      <c r="D133" s="101">
        <f t="shared" si="43"/>
        <v>24124670.57</v>
      </c>
      <c r="E133" s="101">
        <f t="shared" si="43"/>
        <v>22921864.890000001</v>
      </c>
      <c r="F133" s="101">
        <f t="shared" si="43"/>
        <v>15289484.189999999</v>
      </c>
      <c r="G133" s="101">
        <f t="shared" si="43"/>
        <v>1202805.6799999997</v>
      </c>
    </row>
    <row r="134" spans="1:7">
      <c r="A134" s="102" t="s">
        <v>391</v>
      </c>
      <c r="B134" s="103">
        <v>0</v>
      </c>
      <c r="C134" s="103">
        <v>23920015.370000001</v>
      </c>
      <c r="D134" s="101">
        <f t="shared" ref="D134:D136" si="44">B134+C134</f>
        <v>23920015.370000001</v>
      </c>
      <c r="E134" s="103">
        <v>22717209.690000001</v>
      </c>
      <c r="F134" s="103">
        <v>15265788.99</v>
      </c>
      <c r="G134" s="101">
        <f t="shared" ref="G134:G136" si="45">D134-E134</f>
        <v>1202805.6799999997</v>
      </c>
    </row>
    <row r="135" spans="1:7">
      <c r="A135" s="102" t="s">
        <v>392</v>
      </c>
      <c r="B135" s="103">
        <v>0</v>
      </c>
      <c r="C135" s="103">
        <v>23695.200000000001</v>
      </c>
      <c r="D135" s="101">
        <f t="shared" si="44"/>
        <v>23695.200000000001</v>
      </c>
      <c r="E135" s="103">
        <v>23695.200000000001</v>
      </c>
      <c r="F135" s="103">
        <v>23695.200000000001</v>
      </c>
      <c r="G135" s="101">
        <f t="shared" si="45"/>
        <v>0</v>
      </c>
    </row>
    <row r="136" spans="1:7">
      <c r="A136" s="102" t="s">
        <v>393</v>
      </c>
      <c r="B136" s="103">
        <v>0</v>
      </c>
      <c r="C136" s="103">
        <v>180960</v>
      </c>
      <c r="D136" s="101">
        <f t="shared" si="44"/>
        <v>180960</v>
      </c>
      <c r="E136" s="103">
        <v>180960</v>
      </c>
      <c r="F136" s="103">
        <v>0</v>
      </c>
      <c r="G136" s="101">
        <f t="shared" si="45"/>
        <v>0</v>
      </c>
    </row>
    <row r="137" spans="1:7">
      <c r="A137" s="100" t="s">
        <v>394</v>
      </c>
      <c r="B137" s="101">
        <f>SUM(B138:B142,B144:B145)</f>
        <v>93657.66</v>
      </c>
      <c r="C137" s="101">
        <f t="shared" ref="C137:G137" si="46">SUM(C138:C142,C144:C145)</f>
        <v>-93657.66</v>
      </c>
      <c r="D137" s="101">
        <f t="shared" si="46"/>
        <v>0</v>
      </c>
      <c r="E137" s="101">
        <f t="shared" si="46"/>
        <v>0</v>
      </c>
      <c r="F137" s="101">
        <f t="shared" si="46"/>
        <v>0</v>
      </c>
      <c r="G137" s="101">
        <f t="shared" si="46"/>
        <v>0</v>
      </c>
    </row>
    <row r="138" spans="1:7">
      <c r="A138" s="102" t="s">
        <v>395</v>
      </c>
      <c r="B138" s="101"/>
      <c r="C138" s="101"/>
      <c r="D138" s="101">
        <f t="shared" ref="D138:D149" si="47">B138+C138</f>
        <v>0</v>
      </c>
      <c r="E138" s="101"/>
      <c r="F138" s="101"/>
      <c r="G138" s="101">
        <f t="shared" ref="G138:G145" si="48">D138-E138</f>
        <v>0</v>
      </c>
    </row>
    <row r="139" spans="1:7">
      <c r="A139" s="102" t="s">
        <v>396</v>
      </c>
      <c r="B139" s="101"/>
      <c r="C139" s="101"/>
      <c r="D139" s="101">
        <f t="shared" si="47"/>
        <v>0</v>
      </c>
      <c r="E139" s="101"/>
      <c r="F139" s="101"/>
      <c r="G139" s="101">
        <f t="shared" si="48"/>
        <v>0</v>
      </c>
    </row>
    <row r="140" spans="1:7">
      <c r="A140" s="102" t="s">
        <v>397</v>
      </c>
      <c r="B140" s="101"/>
      <c r="C140" s="101"/>
      <c r="D140" s="101">
        <f t="shared" si="47"/>
        <v>0</v>
      </c>
      <c r="E140" s="101"/>
      <c r="F140" s="101"/>
      <c r="G140" s="101">
        <f t="shared" si="48"/>
        <v>0</v>
      </c>
    </row>
    <row r="141" spans="1:7">
      <c r="A141" s="102" t="s">
        <v>398</v>
      </c>
      <c r="B141" s="101"/>
      <c r="C141" s="101"/>
      <c r="D141" s="101">
        <f t="shared" si="47"/>
        <v>0</v>
      </c>
      <c r="E141" s="101"/>
      <c r="F141" s="101"/>
      <c r="G141" s="101">
        <f t="shared" si="48"/>
        <v>0</v>
      </c>
    </row>
    <row r="142" spans="1:7">
      <c r="A142" s="102" t="s">
        <v>399</v>
      </c>
      <c r="B142" s="101"/>
      <c r="C142" s="101"/>
      <c r="D142" s="101">
        <f t="shared" si="47"/>
        <v>0</v>
      </c>
      <c r="E142" s="101"/>
      <c r="F142" s="101"/>
      <c r="G142" s="101">
        <f t="shared" si="48"/>
        <v>0</v>
      </c>
    </row>
    <row r="143" spans="1:7">
      <c r="A143" s="102" t="s">
        <v>400</v>
      </c>
      <c r="B143" s="101"/>
      <c r="C143" s="101"/>
      <c r="D143" s="101">
        <f t="shared" si="47"/>
        <v>0</v>
      </c>
      <c r="E143" s="101"/>
      <c r="F143" s="101"/>
      <c r="G143" s="101">
        <f t="shared" si="48"/>
        <v>0</v>
      </c>
    </row>
    <row r="144" spans="1:7">
      <c r="A144" s="102" t="s">
        <v>401</v>
      </c>
      <c r="B144" s="101"/>
      <c r="C144" s="101"/>
      <c r="D144" s="101">
        <f t="shared" si="47"/>
        <v>0</v>
      </c>
      <c r="E144" s="101"/>
      <c r="F144" s="101"/>
      <c r="G144" s="101">
        <f t="shared" si="48"/>
        <v>0</v>
      </c>
    </row>
    <row r="145" spans="1:7">
      <c r="A145" s="102" t="s">
        <v>402</v>
      </c>
      <c r="B145" s="103">
        <v>93657.66</v>
      </c>
      <c r="C145" s="103">
        <v>-93657.66</v>
      </c>
      <c r="D145" s="101">
        <f t="shared" si="47"/>
        <v>0</v>
      </c>
      <c r="E145" s="103">
        <v>0</v>
      </c>
      <c r="F145" s="103">
        <v>0</v>
      </c>
      <c r="G145" s="101">
        <f t="shared" si="48"/>
        <v>0</v>
      </c>
    </row>
    <row r="146" spans="1:7">
      <c r="A146" s="100" t="s">
        <v>403</v>
      </c>
      <c r="B146" s="101">
        <f>SUM(B147:B149)</f>
        <v>21226746.27</v>
      </c>
      <c r="C146" s="101">
        <f t="shared" ref="C146:G146" si="49">SUM(C147:C149)</f>
        <v>-18887550.57</v>
      </c>
      <c r="D146" s="101">
        <f t="shared" si="49"/>
        <v>2339195.6999999993</v>
      </c>
      <c r="E146" s="101">
        <f t="shared" si="49"/>
        <v>2308234.4300000002</v>
      </c>
      <c r="F146" s="101">
        <f t="shared" si="49"/>
        <v>2308234.4300000002</v>
      </c>
      <c r="G146" s="101">
        <f t="shared" si="49"/>
        <v>30961.269999999087</v>
      </c>
    </row>
    <row r="147" spans="1:7">
      <c r="A147" s="102" t="s">
        <v>404</v>
      </c>
      <c r="B147" s="101"/>
      <c r="C147" s="101"/>
      <c r="D147" s="101">
        <f t="shared" si="47"/>
        <v>0</v>
      </c>
      <c r="E147" s="101"/>
      <c r="F147" s="101"/>
      <c r="G147" s="101">
        <f t="shared" ref="G147:G157" si="50">D147-E147</f>
        <v>0</v>
      </c>
    </row>
    <row r="148" spans="1:7">
      <c r="A148" s="102" t="s">
        <v>405</v>
      </c>
      <c r="B148" s="101"/>
      <c r="C148" s="101"/>
      <c r="D148" s="101">
        <f t="shared" si="47"/>
        <v>0</v>
      </c>
      <c r="E148" s="101"/>
      <c r="F148" s="101"/>
      <c r="G148" s="101">
        <f t="shared" si="50"/>
        <v>0</v>
      </c>
    </row>
    <row r="149" spans="1:7">
      <c r="A149" s="102" t="s">
        <v>406</v>
      </c>
      <c r="B149" s="103">
        <v>21226746.27</v>
      </c>
      <c r="C149" s="103">
        <v>-18887550.57</v>
      </c>
      <c r="D149" s="101">
        <f t="shared" si="47"/>
        <v>2339195.6999999993</v>
      </c>
      <c r="E149" s="103">
        <v>2308234.4300000002</v>
      </c>
      <c r="F149" s="103">
        <v>2308234.4300000002</v>
      </c>
      <c r="G149" s="101">
        <f t="shared" si="50"/>
        <v>30961.269999999087</v>
      </c>
    </row>
    <row r="150" spans="1:7">
      <c r="A150" s="100" t="s">
        <v>407</v>
      </c>
      <c r="B150" s="104">
        <f>SUM(B151:B157)</f>
        <v>0</v>
      </c>
      <c r="C150" s="104">
        <f t="shared" ref="C150:F150" si="51">SUM(C151:C157)</f>
        <v>0</v>
      </c>
      <c r="D150" s="104">
        <f t="shared" si="51"/>
        <v>0</v>
      </c>
      <c r="E150" s="104">
        <f t="shared" si="51"/>
        <v>0</v>
      </c>
      <c r="F150" s="104">
        <f t="shared" si="51"/>
        <v>0</v>
      </c>
      <c r="G150" s="104">
        <f t="shared" si="50"/>
        <v>0</v>
      </c>
    </row>
    <row r="151" spans="1:7">
      <c r="A151" s="102" t="s">
        <v>408</v>
      </c>
      <c r="B151" s="104"/>
      <c r="C151" s="104"/>
      <c r="D151" s="104">
        <f t="shared" ref="D151:D157" si="52">B151+C151</f>
        <v>0</v>
      </c>
      <c r="E151" s="104"/>
      <c r="F151" s="104"/>
      <c r="G151" s="104">
        <f t="shared" si="50"/>
        <v>0</v>
      </c>
    </row>
    <row r="152" spans="1:7">
      <c r="A152" s="102" t="s">
        <v>409</v>
      </c>
      <c r="B152" s="104"/>
      <c r="C152" s="104"/>
      <c r="D152" s="104">
        <f t="shared" si="52"/>
        <v>0</v>
      </c>
      <c r="E152" s="104"/>
      <c r="F152" s="104"/>
      <c r="G152" s="104">
        <f t="shared" si="50"/>
        <v>0</v>
      </c>
    </row>
    <row r="153" spans="1:7">
      <c r="A153" s="102" t="s">
        <v>410</v>
      </c>
      <c r="B153" s="104"/>
      <c r="C153" s="104"/>
      <c r="D153" s="104">
        <f t="shared" si="52"/>
        <v>0</v>
      </c>
      <c r="E153" s="104"/>
      <c r="F153" s="104"/>
      <c r="G153" s="104">
        <f t="shared" si="50"/>
        <v>0</v>
      </c>
    </row>
    <row r="154" spans="1:7">
      <c r="A154" s="109" t="s">
        <v>411</v>
      </c>
      <c r="B154" s="104"/>
      <c r="C154" s="104"/>
      <c r="D154" s="104">
        <f t="shared" si="52"/>
        <v>0</v>
      </c>
      <c r="E154" s="104"/>
      <c r="F154" s="104"/>
      <c r="G154" s="104">
        <f t="shared" si="50"/>
        <v>0</v>
      </c>
    </row>
    <row r="155" spans="1:7">
      <c r="A155" s="102" t="s">
        <v>412</v>
      </c>
      <c r="B155" s="104"/>
      <c r="C155" s="104"/>
      <c r="D155" s="104">
        <f t="shared" si="52"/>
        <v>0</v>
      </c>
      <c r="E155" s="104"/>
      <c r="F155" s="104"/>
      <c r="G155" s="104">
        <f t="shared" si="50"/>
        <v>0</v>
      </c>
    </row>
    <row r="156" spans="1:7">
      <c r="A156" s="102" t="s">
        <v>413</v>
      </c>
      <c r="B156" s="104"/>
      <c r="C156" s="104"/>
      <c r="D156" s="104">
        <f t="shared" si="52"/>
        <v>0</v>
      </c>
      <c r="E156" s="104"/>
      <c r="F156" s="104"/>
      <c r="G156" s="104">
        <f t="shared" si="50"/>
        <v>0</v>
      </c>
    </row>
    <row r="157" spans="1:7">
      <c r="A157" s="102" t="s">
        <v>414</v>
      </c>
      <c r="B157" s="104"/>
      <c r="C157" s="104"/>
      <c r="D157" s="104">
        <f t="shared" si="52"/>
        <v>0</v>
      </c>
      <c r="E157" s="104"/>
      <c r="F157" s="104"/>
      <c r="G157" s="104">
        <f t="shared" si="50"/>
        <v>0</v>
      </c>
    </row>
    <row r="158" spans="1:7">
      <c r="A158" s="112"/>
      <c r="B158" s="106"/>
      <c r="C158" s="106"/>
      <c r="D158" s="106"/>
      <c r="E158" s="106"/>
      <c r="F158" s="106"/>
      <c r="G158" s="106"/>
    </row>
    <row r="159" spans="1:7">
      <c r="A159" s="113" t="s">
        <v>416</v>
      </c>
      <c r="B159" s="99">
        <f>B9+B84</f>
        <v>245453973.59999999</v>
      </c>
      <c r="C159" s="99">
        <f t="shared" ref="C159:G159" si="53">C9+C84</f>
        <v>147566526.70999998</v>
      </c>
      <c r="D159" s="99">
        <f t="shared" si="53"/>
        <v>393020500.30999994</v>
      </c>
      <c r="E159" s="99">
        <f t="shared" si="53"/>
        <v>322267030.78999996</v>
      </c>
      <c r="F159" s="99">
        <f t="shared" si="53"/>
        <v>307622774.35999995</v>
      </c>
      <c r="G159" s="99">
        <f t="shared" si="53"/>
        <v>70753469.520000011</v>
      </c>
    </row>
    <row r="160" spans="1:7">
      <c r="A160" s="12"/>
      <c r="B160" s="43"/>
      <c r="C160" s="43"/>
      <c r="D160" s="43"/>
      <c r="E160" s="43"/>
      <c r="F160" s="43"/>
      <c r="G160" s="43"/>
    </row>
    <row r="161" spans="1:1">
      <c r="A161" s="1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1"/>
  <sheetViews>
    <sheetView topLeftCell="B1" workbookViewId="0">
      <selection sqref="A1:XFD1048576"/>
    </sheetView>
  </sheetViews>
  <sheetFormatPr baseColWidth="10" defaultColWidth="0" defaultRowHeight="15" zeroHeight="1"/>
  <cols>
    <col min="1" max="1" width="59.28515625" style="1" customWidth="1"/>
    <col min="2" max="6" width="20.7109375" style="1" customWidth="1"/>
    <col min="7" max="7" width="18.28515625" style="1" customWidth="1"/>
    <col min="8" max="16384" width="10.7109375" style="1" hidden="1"/>
  </cols>
  <sheetData>
    <row r="1" spans="1:7" ht="21">
      <c r="A1" s="170" t="s">
        <v>417</v>
      </c>
      <c r="B1" s="170"/>
      <c r="C1" s="170"/>
      <c r="D1" s="170"/>
      <c r="E1" s="170"/>
      <c r="F1" s="170"/>
      <c r="G1" s="170"/>
    </row>
    <row r="2" spans="1:7">
      <c r="A2" s="150" t="str">
        <f>ENTE_PUBLICO_A</f>
        <v>Municipio de Moroleón, Gobierno del Estado de Guanajuato (a)</v>
      </c>
      <c r="B2" s="151"/>
      <c r="C2" s="151"/>
      <c r="D2" s="151"/>
      <c r="E2" s="151"/>
      <c r="F2" s="151"/>
      <c r="G2" s="152"/>
    </row>
    <row r="3" spans="1:7">
      <c r="A3" s="153" t="s">
        <v>333</v>
      </c>
      <c r="B3" s="154"/>
      <c r="C3" s="154"/>
      <c r="D3" s="154"/>
      <c r="E3" s="154"/>
      <c r="F3" s="154"/>
      <c r="G3" s="155"/>
    </row>
    <row r="4" spans="1:7">
      <c r="A4" s="153" t="s">
        <v>418</v>
      </c>
      <c r="B4" s="154"/>
      <c r="C4" s="154"/>
      <c r="D4" s="154"/>
      <c r="E4" s="154"/>
      <c r="F4" s="154"/>
      <c r="G4" s="155"/>
    </row>
    <row r="5" spans="1:7">
      <c r="A5" s="156" t="str">
        <f>TRIMESTRE</f>
        <v>Del 1 de enero al 31 de diciembre de 2020 (b)</v>
      </c>
      <c r="B5" s="157"/>
      <c r="C5" s="157"/>
      <c r="D5" s="157"/>
      <c r="E5" s="157"/>
      <c r="F5" s="157"/>
      <c r="G5" s="158"/>
    </row>
    <row r="6" spans="1:7">
      <c r="A6" s="159" t="s">
        <v>3</v>
      </c>
      <c r="B6" s="160"/>
      <c r="C6" s="160"/>
      <c r="D6" s="160"/>
      <c r="E6" s="160"/>
      <c r="F6" s="160"/>
      <c r="G6" s="161"/>
    </row>
    <row r="7" spans="1:7">
      <c r="A7" s="164" t="s">
        <v>43</v>
      </c>
      <c r="B7" s="166" t="s">
        <v>335</v>
      </c>
      <c r="C7" s="166"/>
      <c r="D7" s="166"/>
      <c r="E7" s="166"/>
      <c r="F7" s="166"/>
      <c r="G7" s="169" t="s">
        <v>336</v>
      </c>
    </row>
    <row r="8" spans="1:7" ht="30">
      <c r="A8" s="165"/>
      <c r="B8" s="88" t="s">
        <v>337</v>
      </c>
      <c r="C8" s="47" t="s">
        <v>269</v>
      </c>
      <c r="D8" s="88" t="s">
        <v>270</v>
      </c>
      <c r="E8" s="88" t="s">
        <v>225</v>
      </c>
      <c r="F8" s="88" t="s">
        <v>242</v>
      </c>
      <c r="G8" s="168"/>
    </row>
    <row r="9" spans="1:7">
      <c r="A9" s="3" t="s">
        <v>419</v>
      </c>
      <c r="B9" s="9">
        <f>SUM(B10:GASTO_NE_FIN_01)</f>
        <v>190124920.84999999</v>
      </c>
      <c r="C9" s="9">
        <f>SUM(C10:GASTO_NE_FIN_02)</f>
        <v>136454063.55000001</v>
      </c>
      <c r="D9" s="9">
        <f>SUM(D10:GASTO_NE_FIN_03)</f>
        <v>326578984.39999998</v>
      </c>
      <c r="E9" s="9">
        <f>SUM(E10:GASTO_NE_FIN_04)</f>
        <v>257326106.68000001</v>
      </c>
      <c r="F9" s="9">
        <f>SUM(F10:GASTO_NE_FIN_05)</f>
        <v>252450314.12</v>
      </c>
      <c r="G9" s="9">
        <f>SUM(G10:GASTO_NE_FIN_06)</f>
        <v>69252877.719999999</v>
      </c>
    </row>
    <row r="10" spans="1:7" s="55" customFormat="1">
      <c r="A10" s="115">
        <v>3111</v>
      </c>
      <c r="B10" s="89">
        <v>190124920.84999999</v>
      </c>
      <c r="C10" s="89">
        <v>0</v>
      </c>
      <c r="D10" s="90">
        <f>B10+C10</f>
        <v>190124920.84999999</v>
      </c>
      <c r="E10" s="89">
        <v>257326106.68000001</v>
      </c>
      <c r="F10" s="89">
        <v>252450314.12</v>
      </c>
      <c r="G10" s="90">
        <f>D10-E10</f>
        <v>-67201185.830000013</v>
      </c>
    </row>
    <row r="11" spans="1:7" s="55" customFormat="1">
      <c r="A11" s="115">
        <v>3111</v>
      </c>
      <c r="B11" s="89">
        <v>0</v>
      </c>
      <c r="C11" s="89">
        <v>136454063.55000001</v>
      </c>
      <c r="D11" s="90">
        <f t="shared" ref="D11:D17" si="0">B11+C11</f>
        <v>136454063.55000001</v>
      </c>
      <c r="E11" s="89">
        <v>0</v>
      </c>
      <c r="F11" s="89">
        <v>0</v>
      </c>
      <c r="G11" s="90">
        <f t="shared" ref="G11:G17" si="1">D11-E11</f>
        <v>136454063.55000001</v>
      </c>
    </row>
    <row r="12" spans="1:7" s="55" customFormat="1">
      <c r="A12" s="115" t="s">
        <v>420</v>
      </c>
      <c r="B12" s="27"/>
      <c r="C12" s="27"/>
      <c r="D12" s="27">
        <f t="shared" si="0"/>
        <v>0</v>
      </c>
      <c r="E12" s="27"/>
      <c r="F12" s="27"/>
      <c r="G12" s="27">
        <f t="shared" si="1"/>
        <v>0</v>
      </c>
    </row>
    <row r="13" spans="1:7" s="55" customFormat="1">
      <c r="A13" s="115" t="s">
        <v>421</v>
      </c>
      <c r="B13" s="27"/>
      <c r="C13" s="27"/>
      <c r="D13" s="27">
        <f t="shared" si="0"/>
        <v>0</v>
      </c>
      <c r="E13" s="27"/>
      <c r="F13" s="27"/>
      <c r="G13" s="27">
        <f t="shared" si="1"/>
        <v>0</v>
      </c>
    </row>
    <row r="14" spans="1:7" s="55" customFormat="1">
      <c r="A14" s="115" t="s">
        <v>422</v>
      </c>
      <c r="B14" s="27"/>
      <c r="C14" s="27"/>
      <c r="D14" s="27">
        <f t="shared" si="0"/>
        <v>0</v>
      </c>
      <c r="E14" s="27"/>
      <c r="F14" s="27"/>
      <c r="G14" s="27">
        <f t="shared" si="1"/>
        <v>0</v>
      </c>
    </row>
    <row r="15" spans="1:7" s="55" customFormat="1">
      <c r="A15" s="115" t="s">
        <v>423</v>
      </c>
      <c r="B15" s="27"/>
      <c r="C15" s="27"/>
      <c r="D15" s="27">
        <f t="shared" si="0"/>
        <v>0</v>
      </c>
      <c r="E15" s="27"/>
      <c r="F15" s="27"/>
      <c r="G15" s="27">
        <f t="shared" si="1"/>
        <v>0</v>
      </c>
    </row>
    <row r="16" spans="1:7" s="55" customFormat="1">
      <c r="A16" s="115" t="s">
        <v>424</v>
      </c>
      <c r="B16" s="27"/>
      <c r="C16" s="27"/>
      <c r="D16" s="27">
        <f t="shared" si="0"/>
        <v>0</v>
      </c>
      <c r="E16" s="27"/>
      <c r="F16" s="27"/>
      <c r="G16" s="27">
        <f t="shared" si="1"/>
        <v>0</v>
      </c>
    </row>
    <row r="17" spans="1:7" s="55" customFormat="1">
      <c r="A17" s="115"/>
      <c r="B17" s="27"/>
      <c r="C17" s="27"/>
      <c r="D17" s="27">
        <f t="shared" si="0"/>
        <v>0</v>
      </c>
      <c r="E17" s="27"/>
      <c r="F17" s="27"/>
      <c r="G17" s="27">
        <f t="shared" si="1"/>
        <v>0</v>
      </c>
    </row>
    <row r="18" spans="1:7">
      <c r="A18" s="56" t="s">
        <v>185</v>
      </c>
      <c r="B18" s="5"/>
      <c r="C18" s="5"/>
      <c r="D18" s="5"/>
      <c r="E18" s="5"/>
      <c r="F18" s="5"/>
      <c r="G18" s="5"/>
    </row>
    <row r="19" spans="1:7" s="55" customFormat="1">
      <c r="A19" s="6" t="s">
        <v>425</v>
      </c>
      <c r="B19" s="11">
        <f>SUM(B20:GASTO_E_FIN_01)</f>
        <v>55329052.75</v>
      </c>
      <c r="C19" s="11">
        <f>SUM(C20:GASTO_E_FIN_02)</f>
        <v>11112463.16</v>
      </c>
      <c r="D19" s="11">
        <f>SUM(D20:GASTO_E_FIN_03)</f>
        <v>66441515.909999996</v>
      </c>
      <c r="E19" s="11">
        <f>SUM(E20:GASTO_E_FIN_04)</f>
        <v>64940924.109999999</v>
      </c>
      <c r="F19" s="11">
        <f>SUM(F20:GASTO_E_FIN_05)</f>
        <v>23695.200000000001</v>
      </c>
      <c r="G19" s="11">
        <f>SUM(G20:GASTO_E_FIN_06)</f>
        <v>1500591.799999997</v>
      </c>
    </row>
    <row r="20" spans="1:7" s="55" customFormat="1">
      <c r="A20" s="115">
        <v>3111</v>
      </c>
      <c r="B20" s="89">
        <v>55329052.75</v>
      </c>
      <c r="C20" s="89">
        <v>11112463.16</v>
      </c>
      <c r="D20" s="90">
        <f t="shared" ref="D20:D27" si="2">B20+C20</f>
        <v>66441515.909999996</v>
      </c>
      <c r="E20" s="89">
        <v>64940924.109999999</v>
      </c>
      <c r="F20" s="89">
        <v>23695.200000000001</v>
      </c>
      <c r="G20" s="90">
        <f t="shared" ref="G20:G27" si="3">D20-E20</f>
        <v>1500591.799999997</v>
      </c>
    </row>
    <row r="21" spans="1:7" s="55" customFormat="1">
      <c r="A21" s="115" t="s">
        <v>426</v>
      </c>
      <c r="B21" s="27"/>
      <c r="C21" s="27"/>
      <c r="D21" s="27">
        <f t="shared" si="2"/>
        <v>0</v>
      </c>
      <c r="E21" s="27"/>
      <c r="F21" s="27"/>
      <c r="G21" s="27">
        <f t="shared" si="3"/>
        <v>0</v>
      </c>
    </row>
    <row r="22" spans="1:7" s="55" customFormat="1">
      <c r="A22" s="115" t="s">
        <v>420</v>
      </c>
      <c r="B22" s="27"/>
      <c r="C22" s="27"/>
      <c r="D22" s="27">
        <f t="shared" si="2"/>
        <v>0</v>
      </c>
      <c r="E22" s="27"/>
      <c r="F22" s="27"/>
      <c r="G22" s="27">
        <f t="shared" si="3"/>
        <v>0</v>
      </c>
    </row>
    <row r="23" spans="1:7" s="55" customFormat="1">
      <c r="A23" s="115" t="s">
        <v>421</v>
      </c>
      <c r="B23" s="27"/>
      <c r="C23" s="27"/>
      <c r="D23" s="27">
        <f t="shared" si="2"/>
        <v>0</v>
      </c>
      <c r="E23" s="27"/>
      <c r="F23" s="27"/>
      <c r="G23" s="27">
        <f t="shared" si="3"/>
        <v>0</v>
      </c>
    </row>
    <row r="24" spans="1:7" s="55" customFormat="1">
      <c r="A24" s="115" t="s">
        <v>422</v>
      </c>
      <c r="B24" s="27"/>
      <c r="C24" s="27"/>
      <c r="D24" s="27">
        <f t="shared" si="2"/>
        <v>0</v>
      </c>
      <c r="E24" s="27"/>
      <c r="F24" s="27"/>
      <c r="G24" s="27">
        <f t="shared" si="3"/>
        <v>0</v>
      </c>
    </row>
    <row r="25" spans="1:7" s="55" customFormat="1">
      <c r="A25" s="115" t="s">
        <v>423</v>
      </c>
      <c r="B25" s="27"/>
      <c r="C25" s="27"/>
      <c r="D25" s="27">
        <f t="shared" si="2"/>
        <v>0</v>
      </c>
      <c r="E25" s="27"/>
      <c r="F25" s="27"/>
      <c r="G25" s="27">
        <f t="shared" si="3"/>
        <v>0</v>
      </c>
    </row>
    <row r="26" spans="1:7" s="55" customFormat="1">
      <c r="A26" s="115" t="s">
        <v>424</v>
      </c>
      <c r="B26" s="27"/>
      <c r="C26" s="27"/>
      <c r="D26" s="27">
        <f t="shared" si="2"/>
        <v>0</v>
      </c>
      <c r="E26" s="27"/>
      <c r="F26" s="27"/>
      <c r="G26" s="27">
        <f t="shared" si="3"/>
        <v>0</v>
      </c>
    </row>
    <row r="27" spans="1:7" s="55" customFormat="1">
      <c r="A27" s="115"/>
      <c r="B27" s="27"/>
      <c r="C27" s="27"/>
      <c r="D27" s="27">
        <f t="shared" si="2"/>
        <v>0</v>
      </c>
      <c r="E27" s="27"/>
      <c r="F27" s="27"/>
      <c r="G27" s="27">
        <f t="shared" si="3"/>
        <v>0</v>
      </c>
    </row>
    <row r="28" spans="1:7">
      <c r="A28" s="56" t="s">
        <v>185</v>
      </c>
      <c r="B28" s="5"/>
      <c r="C28" s="5"/>
      <c r="D28" s="5"/>
      <c r="E28" s="5"/>
      <c r="F28" s="5"/>
      <c r="G28" s="5"/>
    </row>
    <row r="29" spans="1:7">
      <c r="A29" s="6" t="s">
        <v>416</v>
      </c>
      <c r="B29" s="11">
        <f>GASTO_NE_T1+GASTO_E_T1</f>
        <v>245453973.59999999</v>
      </c>
      <c r="C29" s="11">
        <f>GASTO_NE_T2+GASTO_E_T2</f>
        <v>147566526.71000001</v>
      </c>
      <c r="D29" s="11">
        <f>GASTO_NE_T3+GASTO_E_T3</f>
        <v>393020500.30999994</v>
      </c>
      <c r="E29" s="11">
        <f>GASTO_NE_T4+GASTO_E_T4</f>
        <v>322267030.79000002</v>
      </c>
      <c r="F29" s="11">
        <f>GASTO_NE_T5+GASTO_E_T5</f>
        <v>252474009.31999999</v>
      </c>
      <c r="G29" s="11">
        <f>GASTO_NE_T6+GASTO_E_T6</f>
        <v>70753469.519999996</v>
      </c>
    </row>
    <row r="30" spans="1:7">
      <c r="A30" s="68"/>
      <c r="B30" s="12"/>
      <c r="C30" s="12"/>
      <c r="D30" s="12"/>
      <c r="E30" s="12"/>
      <c r="F30" s="12"/>
      <c r="G30" s="116"/>
    </row>
    <row r="31" spans="1:7" hidden="1">
      <c r="A31" s="11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disablePrompts="1"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XFC78"/>
  <sheetViews>
    <sheetView workbookViewId="0">
      <selection activeCell="A18" sqref="A18"/>
    </sheetView>
  </sheetViews>
  <sheetFormatPr baseColWidth="10" defaultColWidth="0" defaultRowHeight="15" zeroHeight="1"/>
  <cols>
    <col min="1" max="1" width="74.5703125" style="1" customWidth="1"/>
    <col min="2" max="6" width="20.7109375" style="1" customWidth="1"/>
    <col min="7" max="7" width="17.28515625" style="1" customWidth="1"/>
    <col min="8" max="8" width="0" style="1" hidden="1" customWidth="1"/>
    <col min="9" max="16383" width="10.85546875" style="1" hidden="1"/>
    <col min="16384" max="16384" width="2.28515625" style="1" hidden="1" customWidth="1"/>
  </cols>
  <sheetData>
    <row r="1" spans="1:7" ht="21">
      <c r="A1" s="174" t="s">
        <v>427</v>
      </c>
      <c r="B1" s="175"/>
      <c r="C1" s="175"/>
      <c r="D1" s="175"/>
      <c r="E1" s="175"/>
      <c r="F1" s="175"/>
      <c r="G1" s="175"/>
    </row>
    <row r="2" spans="1:7">
      <c r="A2" s="150" t="str">
        <f>ENTE_PUBLICO_A</f>
        <v>Municipio de Moroleón, Gobierno del Estado de Guanajuato (a)</v>
      </c>
      <c r="B2" s="151"/>
      <c r="C2" s="151"/>
      <c r="D2" s="151"/>
      <c r="E2" s="151"/>
      <c r="F2" s="151"/>
      <c r="G2" s="152"/>
    </row>
    <row r="3" spans="1:7">
      <c r="A3" s="153" t="s">
        <v>428</v>
      </c>
      <c r="B3" s="154"/>
      <c r="C3" s="154"/>
      <c r="D3" s="154"/>
      <c r="E3" s="154"/>
      <c r="F3" s="154"/>
      <c r="G3" s="155"/>
    </row>
    <row r="4" spans="1:7">
      <c r="A4" s="153" t="s">
        <v>429</v>
      </c>
      <c r="B4" s="154"/>
      <c r="C4" s="154"/>
      <c r="D4" s="154"/>
      <c r="E4" s="154"/>
      <c r="F4" s="154"/>
      <c r="G4" s="155"/>
    </row>
    <row r="5" spans="1:7">
      <c r="A5" s="156" t="str">
        <f>TRIMESTRE</f>
        <v>Del 1 de enero al 31 de diciembre de 2020 (b)</v>
      </c>
      <c r="B5" s="157"/>
      <c r="C5" s="157"/>
      <c r="D5" s="157"/>
      <c r="E5" s="157"/>
      <c r="F5" s="157"/>
      <c r="G5" s="158"/>
    </row>
    <row r="6" spans="1:7">
      <c r="A6" s="159" t="s">
        <v>3</v>
      </c>
      <c r="B6" s="160"/>
      <c r="C6" s="160"/>
      <c r="D6" s="160"/>
      <c r="E6" s="160"/>
      <c r="F6" s="160"/>
      <c r="G6" s="161"/>
    </row>
    <row r="7" spans="1:7">
      <c r="A7" s="154" t="s">
        <v>43</v>
      </c>
      <c r="B7" s="159" t="s">
        <v>335</v>
      </c>
      <c r="C7" s="160"/>
      <c r="D7" s="160"/>
      <c r="E7" s="160"/>
      <c r="F7" s="161"/>
      <c r="G7" s="169" t="s">
        <v>430</v>
      </c>
    </row>
    <row r="8" spans="1:7" ht="30">
      <c r="A8" s="154"/>
      <c r="B8" s="88" t="s">
        <v>337</v>
      </c>
      <c r="C8" s="47" t="s">
        <v>431</v>
      </c>
      <c r="D8" s="88" t="s">
        <v>339</v>
      </c>
      <c r="E8" s="88" t="s">
        <v>225</v>
      </c>
      <c r="F8" s="118" t="s">
        <v>242</v>
      </c>
      <c r="G8" s="168"/>
    </row>
    <row r="9" spans="1:7">
      <c r="A9" s="3" t="s">
        <v>432</v>
      </c>
      <c r="B9" s="119">
        <f>B10+B19+B27+B37</f>
        <v>190124920.84999999</v>
      </c>
      <c r="C9" s="119">
        <f t="shared" ref="C9:G9" si="0">C10+C19+C27+C37</f>
        <v>136454063.54999998</v>
      </c>
      <c r="D9" s="119">
        <f t="shared" si="0"/>
        <v>326578984.40000004</v>
      </c>
      <c r="E9" s="119">
        <f t="shared" si="0"/>
        <v>257326106.67999998</v>
      </c>
      <c r="F9" s="119">
        <f t="shared" si="0"/>
        <v>252450314.11999995</v>
      </c>
      <c r="G9" s="119">
        <f t="shared" si="0"/>
        <v>69252877.720000014</v>
      </c>
    </row>
    <row r="10" spans="1:7">
      <c r="A10" s="4" t="s">
        <v>433</v>
      </c>
      <c r="B10" s="120">
        <f>SUM(B11:B18)</f>
        <v>97245979.229999989</v>
      </c>
      <c r="C10" s="120">
        <f t="shared" ref="C10:G10" si="1">SUM(C11:C18)</f>
        <v>10265552.809999999</v>
      </c>
      <c r="D10" s="120">
        <f t="shared" si="1"/>
        <v>107511532.03999999</v>
      </c>
      <c r="E10" s="120">
        <f t="shared" si="1"/>
        <v>96839200.560000002</v>
      </c>
      <c r="F10" s="120">
        <f t="shared" si="1"/>
        <v>96541167.489999995</v>
      </c>
      <c r="G10" s="120">
        <f t="shared" si="1"/>
        <v>10672331.479999989</v>
      </c>
    </row>
    <row r="11" spans="1:7">
      <c r="A11" s="93" t="s">
        <v>434</v>
      </c>
      <c r="B11" s="121">
        <v>26270726.109999999</v>
      </c>
      <c r="C11" s="121">
        <v>-260929.6</v>
      </c>
      <c r="D11" s="120">
        <f>B11+C11</f>
        <v>26009796.509999998</v>
      </c>
      <c r="E11" s="121">
        <v>25863034.5</v>
      </c>
      <c r="F11" s="121">
        <v>25829454.030000001</v>
      </c>
      <c r="G11" s="120">
        <f>D11-E11</f>
        <v>146762.00999999791</v>
      </c>
    </row>
    <row r="12" spans="1:7">
      <c r="A12" s="93" t="s">
        <v>435</v>
      </c>
      <c r="B12" s="121">
        <v>715301.88</v>
      </c>
      <c r="C12" s="121">
        <v>36255.58</v>
      </c>
      <c r="D12" s="120">
        <f t="shared" ref="D12:D18" si="2">B12+C12</f>
        <v>751557.46</v>
      </c>
      <c r="E12" s="121">
        <v>724720.66</v>
      </c>
      <c r="F12" s="121">
        <v>722707.3</v>
      </c>
      <c r="G12" s="120">
        <f t="shared" ref="G12:G18" si="3">D12-E12</f>
        <v>26836.79999999993</v>
      </c>
    </row>
    <row r="13" spans="1:7">
      <c r="A13" s="93" t="s">
        <v>436</v>
      </c>
      <c r="B13" s="121">
        <v>14284508.619999999</v>
      </c>
      <c r="C13" s="121">
        <v>-960841.39</v>
      </c>
      <c r="D13" s="120">
        <f t="shared" si="2"/>
        <v>13323667.229999999</v>
      </c>
      <c r="E13" s="121">
        <v>11782124.49</v>
      </c>
      <c r="F13" s="121">
        <v>11729986.77</v>
      </c>
      <c r="G13" s="120">
        <f t="shared" si="3"/>
        <v>1541542.7399999984</v>
      </c>
    </row>
    <row r="14" spans="1:7">
      <c r="A14" s="93" t="s">
        <v>437</v>
      </c>
      <c r="B14" s="120"/>
      <c r="C14" s="120"/>
      <c r="D14" s="120">
        <f t="shared" si="2"/>
        <v>0</v>
      </c>
      <c r="E14" s="120"/>
      <c r="F14" s="120"/>
      <c r="G14" s="120">
        <f t="shared" si="3"/>
        <v>0</v>
      </c>
    </row>
    <row r="15" spans="1:7">
      <c r="A15" s="93" t="s">
        <v>438</v>
      </c>
      <c r="B15" s="121">
        <v>12845658.359999999</v>
      </c>
      <c r="C15" s="121">
        <v>174221.48</v>
      </c>
      <c r="D15" s="120">
        <f t="shared" si="2"/>
        <v>13019879.84</v>
      </c>
      <c r="E15" s="121">
        <v>12027741.130000001</v>
      </c>
      <c r="F15" s="121">
        <v>11993886.199999999</v>
      </c>
      <c r="G15" s="120">
        <f t="shared" si="3"/>
        <v>992138.70999999903</v>
      </c>
    </row>
    <row r="16" spans="1:7">
      <c r="A16" s="93" t="s">
        <v>439</v>
      </c>
      <c r="B16" s="120"/>
      <c r="C16" s="120"/>
      <c r="D16" s="120">
        <f t="shared" si="2"/>
        <v>0</v>
      </c>
      <c r="E16" s="120"/>
      <c r="F16" s="120"/>
      <c r="G16" s="120">
        <f t="shared" si="3"/>
        <v>0</v>
      </c>
    </row>
    <row r="17" spans="1:7">
      <c r="A17" s="93" t="s">
        <v>440</v>
      </c>
      <c r="B17" s="121">
        <v>31064042.52</v>
      </c>
      <c r="C17" s="121">
        <v>8392552.5299999993</v>
      </c>
      <c r="D17" s="120">
        <f t="shared" si="2"/>
        <v>39456595.049999997</v>
      </c>
      <c r="E17" s="121">
        <v>31941398.370000001</v>
      </c>
      <c r="F17" s="121">
        <v>31786023.219999999</v>
      </c>
      <c r="G17" s="120">
        <f t="shared" si="3"/>
        <v>7515196.679999996</v>
      </c>
    </row>
    <row r="18" spans="1:7">
      <c r="A18" s="93" t="s">
        <v>441</v>
      </c>
      <c r="B18" s="121">
        <v>12065741.74</v>
      </c>
      <c r="C18" s="121">
        <v>2884294.21</v>
      </c>
      <c r="D18" s="120">
        <f t="shared" si="2"/>
        <v>14950035.949999999</v>
      </c>
      <c r="E18" s="121">
        <v>14500181.41</v>
      </c>
      <c r="F18" s="121">
        <v>14479109.970000001</v>
      </c>
      <c r="G18" s="120">
        <f t="shared" si="3"/>
        <v>449854.53999999911</v>
      </c>
    </row>
    <row r="19" spans="1:7">
      <c r="A19" s="4" t="s">
        <v>442</v>
      </c>
      <c r="B19" s="120">
        <f>SUM(B20:B26)</f>
        <v>90684036.700000003</v>
      </c>
      <c r="C19" s="120">
        <f t="shared" ref="C19:G19" si="4">SUM(C20:C26)</f>
        <v>124411573.08999999</v>
      </c>
      <c r="D19" s="120">
        <f t="shared" si="4"/>
        <v>215095609.79000002</v>
      </c>
      <c r="E19" s="120">
        <f t="shared" si="4"/>
        <v>157025783.40999997</v>
      </c>
      <c r="F19" s="120">
        <f t="shared" si="4"/>
        <v>152452565.92999998</v>
      </c>
      <c r="G19" s="120">
        <f t="shared" si="4"/>
        <v>58069826.380000025</v>
      </c>
    </row>
    <row r="20" spans="1:7">
      <c r="A20" s="93" t="s">
        <v>443</v>
      </c>
      <c r="B20" s="121">
        <v>1646182.78</v>
      </c>
      <c r="C20" s="121">
        <v>-97702.22</v>
      </c>
      <c r="D20" s="120">
        <f t="shared" ref="D20:D26" si="5">B20+C20</f>
        <v>1548480.56</v>
      </c>
      <c r="E20" s="121">
        <v>1341450.72</v>
      </c>
      <c r="F20" s="121">
        <v>1337748.33</v>
      </c>
      <c r="G20" s="120">
        <f t="shared" ref="G20:G26" si="6">D20-E20</f>
        <v>207029.84000000008</v>
      </c>
    </row>
    <row r="21" spans="1:7">
      <c r="A21" s="93" t="s">
        <v>444</v>
      </c>
      <c r="B21" s="121">
        <v>76665783.480000004</v>
      </c>
      <c r="C21" s="121">
        <v>125274358.56999999</v>
      </c>
      <c r="D21" s="120">
        <f t="shared" si="5"/>
        <v>201940142.05000001</v>
      </c>
      <c r="E21" s="121">
        <v>144528497.97999999</v>
      </c>
      <c r="F21" s="121">
        <v>140017573.75999999</v>
      </c>
      <c r="G21" s="120">
        <f t="shared" si="6"/>
        <v>57411644.070000023</v>
      </c>
    </row>
    <row r="22" spans="1:7">
      <c r="A22" s="93" t="s">
        <v>445</v>
      </c>
      <c r="B22" s="120"/>
      <c r="C22" s="120"/>
      <c r="D22" s="120">
        <f t="shared" si="5"/>
        <v>0</v>
      </c>
      <c r="E22" s="120"/>
      <c r="F22" s="120"/>
      <c r="G22" s="120">
        <f t="shared" si="6"/>
        <v>0</v>
      </c>
    </row>
    <row r="23" spans="1:7">
      <c r="A23" s="93" t="s">
        <v>446</v>
      </c>
      <c r="B23" s="121">
        <v>7137577.7999999998</v>
      </c>
      <c r="C23" s="121">
        <v>18536.63</v>
      </c>
      <c r="D23" s="120">
        <f t="shared" si="5"/>
        <v>7156114.4299999997</v>
      </c>
      <c r="E23" s="121">
        <v>6934849.9500000002</v>
      </c>
      <c r="F23" s="121">
        <v>6886303.6600000001</v>
      </c>
      <c r="G23" s="120">
        <f t="shared" si="6"/>
        <v>221264.47999999952</v>
      </c>
    </row>
    <row r="24" spans="1:7">
      <c r="A24" s="93" t="s">
        <v>447</v>
      </c>
      <c r="B24" s="121">
        <v>4115367.67</v>
      </c>
      <c r="C24" s="121">
        <v>-210135.91</v>
      </c>
      <c r="D24" s="120">
        <f t="shared" si="5"/>
        <v>3905231.76</v>
      </c>
      <c r="E24" s="121">
        <v>3718517.34</v>
      </c>
      <c r="F24" s="121">
        <v>3710338.04</v>
      </c>
      <c r="G24" s="120">
        <f t="shared" si="6"/>
        <v>186714.41999999993</v>
      </c>
    </row>
    <row r="25" spans="1:7">
      <c r="A25" s="93" t="s">
        <v>448</v>
      </c>
      <c r="B25" s="121">
        <v>1119124.97</v>
      </c>
      <c r="C25" s="121">
        <v>-573483.98</v>
      </c>
      <c r="D25" s="120">
        <f t="shared" si="5"/>
        <v>545640.99</v>
      </c>
      <c r="E25" s="121">
        <v>502467.42</v>
      </c>
      <c r="F25" s="121">
        <v>500602.14</v>
      </c>
      <c r="G25" s="120">
        <f t="shared" si="6"/>
        <v>43173.570000000007</v>
      </c>
    </row>
    <row r="26" spans="1:7">
      <c r="A26" s="93" t="s">
        <v>449</v>
      </c>
      <c r="B26" s="120"/>
      <c r="C26" s="120"/>
      <c r="D26" s="120">
        <f t="shared" si="5"/>
        <v>0</v>
      </c>
      <c r="E26" s="120"/>
      <c r="F26" s="120"/>
      <c r="G26" s="120">
        <f t="shared" si="6"/>
        <v>0</v>
      </c>
    </row>
    <row r="27" spans="1:7">
      <c r="A27" s="4" t="s">
        <v>450</v>
      </c>
      <c r="B27" s="120">
        <f>SUM(B28:B36)</f>
        <v>2194904.92</v>
      </c>
      <c r="C27" s="120">
        <f t="shared" ref="C27:G27" si="7">SUM(C28:C36)</f>
        <v>1776937.65</v>
      </c>
      <c r="D27" s="120">
        <f t="shared" si="7"/>
        <v>3971842.57</v>
      </c>
      <c r="E27" s="120">
        <f t="shared" si="7"/>
        <v>3461122.71</v>
      </c>
      <c r="F27" s="120">
        <f t="shared" si="7"/>
        <v>3456580.7</v>
      </c>
      <c r="G27" s="120">
        <f t="shared" si="7"/>
        <v>510719.85999999987</v>
      </c>
    </row>
    <row r="28" spans="1:7">
      <c r="A28" s="95" t="s">
        <v>451</v>
      </c>
      <c r="B28" s="120"/>
      <c r="C28" s="120"/>
      <c r="D28" s="120">
        <f t="shared" ref="D28:D36" si="8">B28+C28</f>
        <v>0</v>
      </c>
      <c r="E28" s="120"/>
      <c r="F28" s="120"/>
      <c r="G28" s="120">
        <f t="shared" ref="G28:G36" si="9">D28-E28</f>
        <v>0</v>
      </c>
    </row>
    <row r="29" spans="1:7">
      <c r="A29" s="93" t="s">
        <v>452</v>
      </c>
      <c r="B29" s="120"/>
      <c r="C29" s="120"/>
      <c r="D29" s="120">
        <f t="shared" si="8"/>
        <v>0</v>
      </c>
      <c r="E29" s="120"/>
      <c r="F29" s="120"/>
      <c r="G29" s="120">
        <f t="shared" si="9"/>
        <v>0</v>
      </c>
    </row>
    <row r="30" spans="1:7">
      <c r="A30" s="93" t="s">
        <v>453</v>
      </c>
      <c r="B30" s="120"/>
      <c r="C30" s="120"/>
      <c r="D30" s="120">
        <f t="shared" si="8"/>
        <v>0</v>
      </c>
      <c r="E30" s="120"/>
      <c r="F30" s="120"/>
      <c r="G30" s="120">
        <f t="shared" si="9"/>
        <v>0</v>
      </c>
    </row>
    <row r="31" spans="1:7">
      <c r="A31" s="93" t="s">
        <v>454</v>
      </c>
      <c r="B31" s="120"/>
      <c r="C31" s="120"/>
      <c r="D31" s="120">
        <f t="shared" si="8"/>
        <v>0</v>
      </c>
      <c r="E31" s="120"/>
      <c r="F31" s="120"/>
      <c r="G31" s="120">
        <f t="shared" si="9"/>
        <v>0</v>
      </c>
    </row>
    <row r="32" spans="1:7">
      <c r="A32" s="93" t="s">
        <v>455</v>
      </c>
      <c r="B32" s="120"/>
      <c r="C32" s="120"/>
      <c r="D32" s="120">
        <f t="shared" si="8"/>
        <v>0</v>
      </c>
      <c r="E32" s="120"/>
      <c r="F32" s="120"/>
      <c r="G32" s="120">
        <f t="shared" si="9"/>
        <v>0</v>
      </c>
    </row>
    <row r="33" spans="1:7">
      <c r="A33" s="93" t="s">
        <v>456</v>
      </c>
      <c r="B33" s="120"/>
      <c r="C33" s="120"/>
      <c r="D33" s="120">
        <f t="shared" si="8"/>
        <v>0</v>
      </c>
      <c r="E33" s="120"/>
      <c r="F33" s="120"/>
      <c r="G33" s="120">
        <f t="shared" si="9"/>
        <v>0</v>
      </c>
    </row>
    <row r="34" spans="1:7">
      <c r="A34" s="93" t="s">
        <v>457</v>
      </c>
      <c r="B34" s="120"/>
      <c r="C34" s="120"/>
      <c r="D34" s="120">
        <f t="shared" si="8"/>
        <v>0</v>
      </c>
      <c r="E34" s="120"/>
      <c r="F34" s="120"/>
      <c r="G34" s="120">
        <f t="shared" si="9"/>
        <v>0</v>
      </c>
    </row>
    <row r="35" spans="1:7">
      <c r="A35" s="93" t="s">
        <v>458</v>
      </c>
      <c r="B35" s="121">
        <v>2194904.92</v>
      </c>
      <c r="C35" s="121">
        <v>1776937.65</v>
      </c>
      <c r="D35" s="120">
        <f t="shared" si="8"/>
        <v>3971842.57</v>
      </c>
      <c r="E35" s="121">
        <v>3461122.71</v>
      </c>
      <c r="F35" s="121">
        <v>3456580.7</v>
      </c>
      <c r="G35" s="120">
        <f t="shared" si="9"/>
        <v>510719.85999999987</v>
      </c>
    </row>
    <row r="36" spans="1:7">
      <c r="A36" s="93" t="s">
        <v>459</v>
      </c>
      <c r="B36" s="120"/>
      <c r="C36" s="120"/>
      <c r="D36" s="120">
        <f t="shared" si="8"/>
        <v>0</v>
      </c>
      <c r="E36" s="120"/>
      <c r="F36" s="120"/>
      <c r="G36" s="120">
        <f t="shared" si="9"/>
        <v>0</v>
      </c>
    </row>
    <row r="37" spans="1:7" ht="30">
      <c r="A37" s="122" t="s">
        <v>460</v>
      </c>
      <c r="B37" s="120">
        <f>SUM(B38:B41)</f>
        <v>0</v>
      </c>
      <c r="C37" s="120">
        <f t="shared" ref="C37:G37" si="10">SUM(C38:C41)</f>
        <v>0</v>
      </c>
      <c r="D37" s="120">
        <f t="shared" si="10"/>
        <v>0</v>
      </c>
      <c r="E37" s="120">
        <f t="shared" si="10"/>
        <v>0</v>
      </c>
      <c r="F37" s="120">
        <f t="shared" si="10"/>
        <v>0</v>
      </c>
      <c r="G37" s="120">
        <f t="shared" si="10"/>
        <v>0</v>
      </c>
    </row>
    <row r="38" spans="1:7">
      <c r="A38" s="95" t="s">
        <v>461</v>
      </c>
      <c r="B38" s="120"/>
      <c r="C38" s="120"/>
      <c r="D38" s="120">
        <f t="shared" ref="D38:D41" si="11">B38+C38</f>
        <v>0</v>
      </c>
      <c r="E38" s="120"/>
      <c r="F38" s="120"/>
      <c r="G38" s="120">
        <f t="shared" ref="G38:G41" si="12">D38-E38</f>
        <v>0</v>
      </c>
    </row>
    <row r="39" spans="1:7" ht="30">
      <c r="A39" s="95" t="s">
        <v>462</v>
      </c>
      <c r="B39" s="120"/>
      <c r="C39" s="120"/>
      <c r="D39" s="120">
        <f t="shared" si="11"/>
        <v>0</v>
      </c>
      <c r="E39" s="120"/>
      <c r="F39" s="120"/>
      <c r="G39" s="120">
        <f t="shared" si="12"/>
        <v>0</v>
      </c>
    </row>
    <row r="40" spans="1:7">
      <c r="A40" s="95" t="s">
        <v>463</v>
      </c>
      <c r="B40" s="120"/>
      <c r="C40" s="120"/>
      <c r="D40" s="120">
        <f t="shared" si="11"/>
        <v>0</v>
      </c>
      <c r="E40" s="120"/>
      <c r="F40" s="120"/>
      <c r="G40" s="120">
        <f t="shared" si="12"/>
        <v>0</v>
      </c>
    </row>
    <row r="41" spans="1:7">
      <c r="A41" s="95" t="s">
        <v>464</v>
      </c>
      <c r="B41" s="120"/>
      <c r="C41" s="120"/>
      <c r="D41" s="120">
        <f t="shared" si="11"/>
        <v>0</v>
      </c>
      <c r="E41" s="120"/>
      <c r="F41" s="120"/>
      <c r="G41" s="120">
        <f t="shared" si="12"/>
        <v>0</v>
      </c>
    </row>
    <row r="42" spans="1:7">
      <c r="A42" s="95"/>
      <c r="B42" s="123"/>
      <c r="C42" s="123"/>
      <c r="D42" s="123"/>
      <c r="E42" s="123"/>
      <c r="F42" s="123"/>
      <c r="G42" s="123"/>
    </row>
    <row r="43" spans="1:7">
      <c r="A43" s="6" t="s">
        <v>465</v>
      </c>
      <c r="B43" s="124">
        <f>B44+B53+B61+B71</f>
        <v>55329052.75</v>
      </c>
      <c r="C43" s="124">
        <f t="shared" ref="C43:G43" si="13">C44+C53+C61+C71</f>
        <v>11112463.16</v>
      </c>
      <c r="D43" s="124">
        <f t="shared" si="13"/>
        <v>66441515.909999996</v>
      </c>
      <c r="E43" s="124">
        <f t="shared" si="13"/>
        <v>64940924.109999999</v>
      </c>
      <c r="F43" s="124">
        <f t="shared" si="13"/>
        <v>55172460.240000002</v>
      </c>
      <c r="G43" s="124">
        <f t="shared" si="13"/>
        <v>1500591.7999999973</v>
      </c>
    </row>
    <row r="44" spans="1:7">
      <c r="A44" s="4" t="s">
        <v>466</v>
      </c>
      <c r="B44" s="120">
        <f>SUM(B45:B52)</f>
        <v>27671581.050000001</v>
      </c>
      <c r="C44" s="120">
        <f t="shared" ref="C44:G44" si="14">SUM(C45:C52)</f>
        <v>-509396.92000000004</v>
      </c>
      <c r="D44" s="120">
        <f t="shared" si="14"/>
        <v>27162184.129999999</v>
      </c>
      <c r="E44" s="120">
        <f t="shared" si="14"/>
        <v>27110634.940000001</v>
      </c>
      <c r="F44" s="120">
        <f t="shared" si="14"/>
        <v>27110634.940000001</v>
      </c>
      <c r="G44" s="120">
        <f t="shared" si="14"/>
        <v>51549.189999997907</v>
      </c>
    </row>
    <row r="45" spans="1:7">
      <c r="A45" s="95" t="s">
        <v>434</v>
      </c>
      <c r="B45" s="120"/>
      <c r="C45" s="120"/>
      <c r="D45" s="120">
        <f t="shared" ref="D45:D52" si="15">B45+C45</f>
        <v>0</v>
      </c>
      <c r="E45" s="120"/>
      <c r="F45" s="120"/>
      <c r="G45" s="120">
        <f t="shared" ref="G45:G52" si="16">D45-E45</f>
        <v>0</v>
      </c>
    </row>
    <row r="46" spans="1:7">
      <c r="A46" s="95" t="s">
        <v>435</v>
      </c>
      <c r="B46" s="120"/>
      <c r="C46" s="120"/>
      <c r="D46" s="120">
        <f t="shared" si="15"/>
        <v>0</v>
      </c>
      <c r="E46" s="120"/>
      <c r="F46" s="120"/>
      <c r="G46" s="120">
        <f t="shared" si="16"/>
        <v>0</v>
      </c>
    </row>
    <row r="47" spans="1:7">
      <c r="A47" s="95" t="s">
        <v>436</v>
      </c>
      <c r="B47" s="120"/>
      <c r="C47" s="120"/>
      <c r="D47" s="120">
        <f t="shared" si="15"/>
        <v>0</v>
      </c>
      <c r="E47" s="120"/>
      <c r="F47" s="120"/>
      <c r="G47" s="120">
        <f t="shared" si="16"/>
        <v>0</v>
      </c>
    </row>
    <row r="48" spans="1:7">
      <c r="A48" s="95" t="s">
        <v>437</v>
      </c>
      <c r="B48" s="120"/>
      <c r="C48" s="120"/>
      <c r="D48" s="120">
        <f t="shared" si="15"/>
        <v>0</v>
      </c>
      <c r="E48" s="120"/>
      <c r="F48" s="120"/>
      <c r="G48" s="120">
        <f t="shared" si="16"/>
        <v>0</v>
      </c>
    </row>
    <row r="49" spans="1:7">
      <c r="A49" s="95" t="s">
        <v>438</v>
      </c>
      <c r="B49" s="121">
        <v>0</v>
      </c>
      <c r="C49" s="121">
        <v>0</v>
      </c>
      <c r="D49" s="120">
        <f t="shared" si="15"/>
        <v>0</v>
      </c>
      <c r="E49" s="121">
        <v>0</v>
      </c>
      <c r="F49" s="121">
        <v>0</v>
      </c>
      <c r="G49" s="120">
        <f t="shared" si="16"/>
        <v>0</v>
      </c>
    </row>
    <row r="50" spans="1:7">
      <c r="A50" s="95" t="s">
        <v>439</v>
      </c>
      <c r="B50" s="120"/>
      <c r="C50" s="120"/>
      <c r="D50" s="120">
        <f t="shared" si="15"/>
        <v>0</v>
      </c>
      <c r="E50" s="120"/>
      <c r="F50" s="120"/>
      <c r="G50" s="120">
        <f t="shared" si="16"/>
        <v>0</v>
      </c>
    </row>
    <row r="51" spans="1:7">
      <c r="A51" s="95" t="s">
        <v>440</v>
      </c>
      <c r="B51" s="121">
        <v>27467081.050000001</v>
      </c>
      <c r="C51" s="121">
        <v>-593396.92000000004</v>
      </c>
      <c r="D51" s="120">
        <f t="shared" si="15"/>
        <v>26873684.129999999</v>
      </c>
      <c r="E51" s="121">
        <v>26822279.370000001</v>
      </c>
      <c r="F51" s="121">
        <v>26822279.370000001</v>
      </c>
      <c r="G51" s="120">
        <f t="shared" si="16"/>
        <v>51404.759999997914</v>
      </c>
    </row>
    <row r="52" spans="1:7">
      <c r="A52" s="95" t="s">
        <v>441</v>
      </c>
      <c r="B52" s="121">
        <v>204500</v>
      </c>
      <c r="C52" s="121">
        <v>84000</v>
      </c>
      <c r="D52" s="120">
        <f t="shared" si="15"/>
        <v>288500</v>
      </c>
      <c r="E52" s="121">
        <v>288355.57</v>
      </c>
      <c r="F52" s="121">
        <v>288355.57</v>
      </c>
      <c r="G52" s="120">
        <f t="shared" si="16"/>
        <v>144.42999999999302</v>
      </c>
    </row>
    <row r="53" spans="1:7">
      <c r="A53" s="4" t="s">
        <v>442</v>
      </c>
      <c r="B53" s="120">
        <f>SUM(B54:B60)</f>
        <v>27657471.699999999</v>
      </c>
      <c r="C53" s="120">
        <f t="shared" ref="C53:G53" si="17">SUM(C54:C60)</f>
        <v>11621860.08</v>
      </c>
      <c r="D53" s="120">
        <f t="shared" si="17"/>
        <v>39279331.780000001</v>
      </c>
      <c r="E53" s="120">
        <f t="shared" si="17"/>
        <v>37830289.170000002</v>
      </c>
      <c r="F53" s="120">
        <f t="shared" si="17"/>
        <v>28061825.300000001</v>
      </c>
      <c r="G53" s="120">
        <f t="shared" si="17"/>
        <v>1449042.6099999994</v>
      </c>
    </row>
    <row r="54" spans="1:7">
      <c r="A54" s="95" t="s">
        <v>443</v>
      </c>
      <c r="B54" s="120"/>
      <c r="C54" s="120"/>
      <c r="D54" s="120">
        <f t="shared" ref="D54:D60" si="18">B54+C54</f>
        <v>0</v>
      </c>
      <c r="E54" s="120"/>
      <c r="F54" s="120"/>
      <c r="G54" s="120">
        <f t="shared" ref="G54:G60" si="19">D54-E54</f>
        <v>0</v>
      </c>
    </row>
    <row r="55" spans="1:7">
      <c r="A55" s="95" t="s">
        <v>444</v>
      </c>
      <c r="B55" s="121">
        <v>27657471.699999999</v>
      </c>
      <c r="C55" s="121">
        <v>11598164.880000001</v>
      </c>
      <c r="D55" s="120">
        <f t="shared" si="18"/>
        <v>39255636.579999998</v>
      </c>
      <c r="E55" s="121">
        <v>37806593.969999999</v>
      </c>
      <c r="F55" s="121">
        <v>28038130.100000001</v>
      </c>
      <c r="G55" s="120">
        <f t="shared" si="19"/>
        <v>1449042.6099999994</v>
      </c>
    </row>
    <row r="56" spans="1:7">
      <c r="A56" s="95" t="s">
        <v>445</v>
      </c>
      <c r="B56" s="120"/>
      <c r="C56" s="120"/>
      <c r="D56" s="120">
        <f t="shared" si="18"/>
        <v>0</v>
      </c>
      <c r="E56" s="120"/>
      <c r="F56" s="120"/>
      <c r="G56" s="120">
        <f t="shared" si="19"/>
        <v>0</v>
      </c>
    </row>
    <row r="57" spans="1:7">
      <c r="A57" s="96" t="s">
        <v>446</v>
      </c>
      <c r="B57" s="121">
        <v>0</v>
      </c>
      <c r="C57" s="121">
        <v>23695.200000000001</v>
      </c>
      <c r="D57" s="120">
        <f t="shared" si="18"/>
        <v>23695.200000000001</v>
      </c>
      <c r="E57" s="121">
        <v>23695.200000000001</v>
      </c>
      <c r="F57" s="121">
        <v>23695.200000000001</v>
      </c>
      <c r="G57" s="120">
        <f t="shared" si="19"/>
        <v>0</v>
      </c>
    </row>
    <row r="58" spans="1:7">
      <c r="A58" s="95" t="s">
        <v>447</v>
      </c>
      <c r="B58" s="120"/>
      <c r="C58" s="120"/>
      <c r="D58" s="120">
        <f t="shared" si="18"/>
        <v>0</v>
      </c>
      <c r="E58" s="120"/>
      <c r="F58" s="120"/>
      <c r="G58" s="120">
        <f t="shared" si="19"/>
        <v>0</v>
      </c>
    </row>
    <row r="59" spans="1:7">
      <c r="A59" s="95" t="s">
        <v>448</v>
      </c>
      <c r="B59" s="120"/>
      <c r="C59" s="120"/>
      <c r="D59" s="120">
        <f t="shared" si="18"/>
        <v>0</v>
      </c>
      <c r="E59" s="120"/>
      <c r="F59" s="120"/>
      <c r="G59" s="120">
        <f t="shared" si="19"/>
        <v>0</v>
      </c>
    </row>
    <row r="60" spans="1:7">
      <c r="A60" s="95" t="s">
        <v>449</v>
      </c>
      <c r="B60" s="120"/>
      <c r="C60" s="120"/>
      <c r="D60" s="120">
        <f t="shared" si="18"/>
        <v>0</v>
      </c>
      <c r="E60" s="120"/>
      <c r="F60" s="120"/>
      <c r="G60" s="120">
        <f t="shared" si="19"/>
        <v>0</v>
      </c>
    </row>
    <row r="61" spans="1:7">
      <c r="A61" s="4" t="s">
        <v>450</v>
      </c>
      <c r="B61" s="120">
        <f>SUM(B62:B70)</f>
        <v>0</v>
      </c>
      <c r="C61" s="120">
        <f t="shared" ref="C61:G61" si="20">SUM(C62:C70)</f>
        <v>0</v>
      </c>
      <c r="D61" s="120">
        <f t="shared" si="20"/>
        <v>0</v>
      </c>
      <c r="E61" s="120">
        <f t="shared" si="20"/>
        <v>0</v>
      </c>
      <c r="F61" s="120">
        <f t="shared" si="20"/>
        <v>0</v>
      </c>
      <c r="G61" s="120">
        <f t="shared" si="20"/>
        <v>0</v>
      </c>
    </row>
    <row r="62" spans="1:7">
      <c r="A62" s="95" t="s">
        <v>451</v>
      </c>
      <c r="B62" s="120"/>
      <c r="C62" s="120"/>
      <c r="D62" s="120">
        <f t="shared" ref="D62:D70" si="21">B62+C62</f>
        <v>0</v>
      </c>
      <c r="E62" s="120"/>
      <c r="F62" s="120"/>
      <c r="G62" s="120">
        <f t="shared" ref="G62:G70" si="22">D62-E62</f>
        <v>0</v>
      </c>
    </row>
    <row r="63" spans="1:7">
      <c r="A63" s="95" t="s">
        <v>452</v>
      </c>
      <c r="B63" s="120"/>
      <c r="C63" s="120"/>
      <c r="D63" s="120">
        <f t="shared" si="21"/>
        <v>0</v>
      </c>
      <c r="E63" s="120"/>
      <c r="F63" s="120"/>
      <c r="G63" s="120">
        <f t="shared" si="22"/>
        <v>0</v>
      </c>
    </row>
    <row r="64" spans="1:7">
      <c r="A64" s="95" t="s">
        <v>453</v>
      </c>
      <c r="B64" s="120"/>
      <c r="C64" s="120"/>
      <c r="D64" s="120">
        <f t="shared" si="21"/>
        <v>0</v>
      </c>
      <c r="E64" s="120"/>
      <c r="F64" s="120"/>
      <c r="G64" s="120">
        <f t="shared" si="22"/>
        <v>0</v>
      </c>
    </row>
    <row r="65" spans="1:8">
      <c r="A65" s="95" t="s">
        <v>454</v>
      </c>
      <c r="B65" s="120"/>
      <c r="C65" s="120"/>
      <c r="D65" s="120">
        <f t="shared" si="21"/>
        <v>0</v>
      </c>
      <c r="E65" s="120"/>
      <c r="F65" s="120"/>
      <c r="G65" s="120">
        <f t="shared" si="22"/>
        <v>0</v>
      </c>
    </row>
    <row r="66" spans="1:8">
      <c r="A66" s="95" t="s">
        <v>455</v>
      </c>
      <c r="B66" s="120"/>
      <c r="C66" s="120"/>
      <c r="D66" s="120">
        <f t="shared" si="21"/>
        <v>0</v>
      </c>
      <c r="E66" s="120"/>
      <c r="F66" s="120"/>
      <c r="G66" s="120">
        <f t="shared" si="22"/>
        <v>0</v>
      </c>
    </row>
    <row r="67" spans="1:8">
      <c r="A67" s="95" t="s">
        <v>456</v>
      </c>
      <c r="B67" s="120"/>
      <c r="C67" s="120"/>
      <c r="D67" s="120">
        <f t="shared" si="21"/>
        <v>0</v>
      </c>
      <c r="E67" s="120"/>
      <c r="F67" s="120"/>
      <c r="G67" s="120">
        <f t="shared" si="22"/>
        <v>0</v>
      </c>
    </row>
    <row r="68" spans="1:8">
      <c r="A68" s="95" t="s">
        <v>457</v>
      </c>
      <c r="B68" s="120"/>
      <c r="C68" s="120"/>
      <c r="D68" s="120">
        <f t="shared" si="21"/>
        <v>0</v>
      </c>
      <c r="E68" s="120"/>
      <c r="F68" s="120"/>
      <c r="G68" s="120">
        <f t="shared" si="22"/>
        <v>0</v>
      </c>
    </row>
    <row r="69" spans="1:8">
      <c r="A69" s="95" t="s">
        <v>458</v>
      </c>
      <c r="B69" s="120"/>
      <c r="C69" s="120"/>
      <c r="D69" s="120">
        <f t="shared" si="21"/>
        <v>0</v>
      </c>
      <c r="E69" s="120"/>
      <c r="F69" s="120"/>
      <c r="G69" s="120">
        <f t="shared" si="22"/>
        <v>0</v>
      </c>
    </row>
    <row r="70" spans="1:8">
      <c r="A70" s="95" t="s">
        <v>459</v>
      </c>
      <c r="B70" s="120"/>
      <c r="C70" s="120"/>
      <c r="D70" s="120">
        <f t="shared" si="21"/>
        <v>0</v>
      </c>
      <c r="E70" s="120"/>
      <c r="F70" s="120"/>
      <c r="G70" s="120">
        <f t="shared" si="22"/>
        <v>0</v>
      </c>
    </row>
    <row r="71" spans="1:8">
      <c r="A71" s="122" t="s">
        <v>467</v>
      </c>
      <c r="B71" s="125">
        <f>SUM(B72:B75)</f>
        <v>0</v>
      </c>
      <c r="C71" s="125">
        <f t="shared" ref="C71:G71" si="23">SUM(C72:C75)</f>
        <v>0</v>
      </c>
      <c r="D71" s="125">
        <f t="shared" si="23"/>
        <v>0</v>
      </c>
      <c r="E71" s="125">
        <f t="shared" si="23"/>
        <v>0</v>
      </c>
      <c r="F71" s="125">
        <f t="shared" si="23"/>
        <v>0</v>
      </c>
      <c r="G71" s="125">
        <f t="shared" si="23"/>
        <v>0</v>
      </c>
    </row>
    <row r="72" spans="1:8">
      <c r="A72" s="95" t="s">
        <v>461</v>
      </c>
      <c r="B72" s="120"/>
      <c r="C72" s="120"/>
      <c r="D72" s="120">
        <f t="shared" ref="D72:D75" si="24">B72+C72</f>
        <v>0</v>
      </c>
      <c r="E72" s="120"/>
      <c r="F72" s="120"/>
      <c r="G72" s="120">
        <f t="shared" ref="G72:G75" si="25">D72-E72</f>
        <v>0</v>
      </c>
    </row>
    <row r="73" spans="1:8" ht="30">
      <c r="A73" s="95" t="s">
        <v>462</v>
      </c>
      <c r="B73" s="120"/>
      <c r="C73" s="120"/>
      <c r="D73" s="120">
        <f t="shared" si="24"/>
        <v>0</v>
      </c>
      <c r="E73" s="120"/>
      <c r="F73" s="120"/>
      <c r="G73" s="120">
        <f t="shared" si="25"/>
        <v>0</v>
      </c>
    </row>
    <row r="74" spans="1:8">
      <c r="A74" s="95" t="s">
        <v>463</v>
      </c>
      <c r="B74" s="120"/>
      <c r="C74" s="120"/>
      <c r="D74" s="120">
        <f t="shared" si="24"/>
        <v>0</v>
      </c>
      <c r="E74" s="120"/>
      <c r="F74" s="120"/>
      <c r="G74" s="120">
        <f t="shared" si="25"/>
        <v>0</v>
      </c>
    </row>
    <row r="75" spans="1:8">
      <c r="A75" s="95" t="s">
        <v>464</v>
      </c>
      <c r="B75" s="120"/>
      <c r="C75" s="120"/>
      <c r="D75" s="120">
        <f t="shared" si="24"/>
        <v>0</v>
      </c>
      <c r="E75" s="120"/>
      <c r="F75" s="120"/>
      <c r="G75" s="120">
        <f t="shared" si="25"/>
        <v>0</v>
      </c>
    </row>
    <row r="76" spans="1:8">
      <c r="A76" s="5"/>
      <c r="B76" s="126"/>
      <c r="C76" s="126"/>
      <c r="D76" s="126"/>
      <c r="E76" s="126"/>
      <c r="F76" s="126"/>
      <c r="G76" s="126"/>
    </row>
    <row r="77" spans="1:8">
      <c r="A77" s="6" t="s">
        <v>416</v>
      </c>
      <c r="B77" s="127">
        <f>+B43+B9</f>
        <v>245453973.59999999</v>
      </c>
      <c r="C77" s="127">
        <f t="shared" ref="C77:G77" si="26">+C43+C9</f>
        <v>147566526.70999998</v>
      </c>
      <c r="D77" s="127">
        <f t="shared" si="26"/>
        <v>393020500.31000006</v>
      </c>
      <c r="E77" s="127">
        <f t="shared" si="26"/>
        <v>322267030.78999996</v>
      </c>
      <c r="F77" s="127">
        <f t="shared" si="26"/>
        <v>307622774.35999995</v>
      </c>
      <c r="G77" s="127">
        <f t="shared" si="26"/>
        <v>70753469.520000011</v>
      </c>
    </row>
    <row r="78" spans="1:8">
      <c r="A78" s="68"/>
      <c r="B78" s="128"/>
      <c r="C78" s="128"/>
      <c r="D78" s="128"/>
      <c r="E78" s="128"/>
      <c r="F78" s="128"/>
      <c r="G78" s="128"/>
      <c r="H78" s="1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sqref="A1:XFD1048576"/>
    </sheetView>
  </sheetViews>
  <sheetFormatPr baseColWidth="10" defaultColWidth="0" defaultRowHeight="15" zeroHeight="1"/>
  <cols>
    <col min="1" max="1" width="111.85546875" style="1" customWidth="1"/>
    <col min="2" max="6" width="20.7109375" style="136" customWidth="1"/>
    <col min="7" max="7" width="17.5703125" style="136" customWidth="1"/>
    <col min="8" max="16384" width="10.85546875" style="1" hidden="1"/>
  </cols>
  <sheetData>
    <row r="1" spans="1:7" ht="21">
      <c r="A1" s="170" t="s">
        <v>468</v>
      </c>
      <c r="B1" s="167"/>
      <c r="C1" s="167"/>
      <c r="D1" s="167"/>
      <c r="E1" s="167"/>
      <c r="F1" s="167"/>
      <c r="G1" s="167"/>
    </row>
    <row r="2" spans="1:7">
      <c r="A2" s="150" t="str">
        <f>ENTE_PUBLICO_A</f>
        <v>Municipio de Moroleón, Gobierno del Estado de Guanajuato (a)</v>
      </c>
      <c r="B2" s="151"/>
      <c r="C2" s="151"/>
      <c r="D2" s="151"/>
      <c r="E2" s="151"/>
      <c r="F2" s="151"/>
      <c r="G2" s="152"/>
    </row>
    <row r="3" spans="1:7">
      <c r="A3" s="156" t="s">
        <v>333</v>
      </c>
      <c r="B3" s="157"/>
      <c r="C3" s="157"/>
      <c r="D3" s="157"/>
      <c r="E3" s="157"/>
      <c r="F3" s="157"/>
      <c r="G3" s="158"/>
    </row>
    <row r="4" spans="1:7">
      <c r="A4" s="156" t="s">
        <v>469</v>
      </c>
      <c r="B4" s="157"/>
      <c r="C4" s="157"/>
      <c r="D4" s="157"/>
      <c r="E4" s="157"/>
      <c r="F4" s="157"/>
      <c r="G4" s="158"/>
    </row>
    <row r="5" spans="1:7">
      <c r="A5" s="156" t="str">
        <f>TRIMESTRE</f>
        <v>Del 1 de enero al 31 de diciembre de 2020 (b)</v>
      </c>
      <c r="B5" s="157"/>
      <c r="C5" s="157"/>
      <c r="D5" s="157"/>
      <c r="E5" s="157"/>
      <c r="F5" s="157"/>
      <c r="G5" s="158"/>
    </row>
    <row r="6" spans="1:7">
      <c r="A6" s="159" t="s">
        <v>3</v>
      </c>
      <c r="B6" s="160"/>
      <c r="C6" s="160"/>
      <c r="D6" s="160"/>
      <c r="E6" s="160"/>
      <c r="F6" s="160"/>
      <c r="G6" s="161"/>
    </row>
    <row r="7" spans="1:7">
      <c r="A7" s="164" t="s">
        <v>470</v>
      </c>
      <c r="B7" s="168" t="s">
        <v>335</v>
      </c>
      <c r="C7" s="168"/>
      <c r="D7" s="168"/>
      <c r="E7" s="168"/>
      <c r="F7" s="168"/>
      <c r="G7" s="168" t="s">
        <v>336</v>
      </c>
    </row>
    <row r="8" spans="1:7" ht="30">
      <c r="A8" s="165"/>
      <c r="B8" s="47" t="s">
        <v>337</v>
      </c>
      <c r="C8" s="129" t="s">
        <v>431</v>
      </c>
      <c r="D8" s="129" t="s">
        <v>270</v>
      </c>
      <c r="E8" s="129" t="s">
        <v>225</v>
      </c>
      <c r="F8" s="129" t="s">
        <v>242</v>
      </c>
      <c r="G8" s="176"/>
    </row>
    <row r="9" spans="1:7">
      <c r="A9" s="3" t="s">
        <v>471</v>
      </c>
      <c r="B9" s="130">
        <f>SUM(B10,B11,B12,B15,B16,B19)</f>
        <v>98449112.540000007</v>
      </c>
      <c r="C9" s="130">
        <f t="shared" ref="C9:F9" si="0">SUM(C10,C11,C12,C15,C16,C19)</f>
        <v>5766843.7400000002</v>
      </c>
      <c r="D9" s="130">
        <f t="shared" si="0"/>
        <v>104215956.28</v>
      </c>
      <c r="E9" s="130">
        <f t="shared" si="0"/>
        <v>100482608.02</v>
      </c>
      <c r="F9" s="130">
        <f t="shared" si="0"/>
        <v>100482608.02</v>
      </c>
      <c r="G9" s="130">
        <f>SUM(G10,G11,G12,G15,G16,G19)</f>
        <v>3733348.2600000054</v>
      </c>
    </row>
    <row r="10" spans="1:7">
      <c r="A10" s="4" t="s">
        <v>472</v>
      </c>
      <c r="B10" s="131">
        <v>98449112.540000007</v>
      </c>
      <c r="C10" s="131">
        <v>5766843.7400000002</v>
      </c>
      <c r="D10" s="132">
        <f>B10+C10</f>
        <v>104215956.28</v>
      </c>
      <c r="E10" s="131">
        <v>100482608.02</v>
      </c>
      <c r="F10" s="131">
        <v>100482608.02</v>
      </c>
      <c r="G10" s="132">
        <f>D10-E10</f>
        <v>3733348.2600000054</v>
      </c>
    </row>
    <row r="11" spans="1:7">
      <c r="A11" s="4" t="s">
        <v>473</v>
      </c>
      <c r="B11" s="127"/>
      <c r="C11" s="127"/>
      <c r="D11" s="127">
        <f>B11+C11</f>
        <v>0</v>
      </c>
      <c r="E11" s="127"/>
      <c r="F11" s="127"/>
      <c r="G11" s="127">
        <f>D11-E11</f>
        <v>0</v>
      </c>
    </row>
    <row r="12" spans="1:7">
      <c r="A12" s="4" t="s">
        <v>474</v>
      </c>
      <c r="B12" s="127">
        <f>SUM(B13:B14)</f>
        <v>0</v>
      </c>
      <c r="C12" s="127">
        <f t="shared" ref="C12:G12" si="1">SUM(C13:C14)</f>
        <v>0</v>
      </c>
      <c r="D12" s="127">
        <f t="shared" si="1"/>
        <v>0</v>
      </c>
      <c r="E12" s="127">
        <f t="shared" si="1"/>
        <v>0</v>
      </c>
      <c r="F12" s="127">
        <f t="shared" si="1"/>
        <v>0</v>
      </c>
      <c r="G12" s="127">
        <f t="shared" si="1"/>
        <v>0</v>
      </c>
    </row>
    <row r="13" spans="1:7">
      <c r="A13" s="93" t="s">
        <v>475</v>
      </c>
      <c r="B13" s="27"/>
      <c r="C13" s="27"/>
      <c r="D13" s="127">
        <f t="shared" ref="D13:D15" si="2">B13+C13</f>
        <v>0</v>
      </c>
      <c r="E13" s="27"/>
      <c r="F13" s="27"/>
      <c r="G13" s="27">
        <f t="shared" ref="G13:G19" si="3">D13-E13</f>
        <v>0</v>
      </c>
    </row>
    <row r="14" spans="1:7">
      <c r="A14" s="93" t="s">
        <v>476</v>
      </c>
      <c r="B14" s="27"/>
      <c r="C14" s="27"/>
      <c r="D14" s="127">
        <f t="shared" si="2"/>
        <v>0</v>
      </c>
      <c r="E14" s="27"/>
      <c r="F14" s="27"/>
      <c r="G14" s="27">
        <f t="shared" si="3"/>
        <v>0</v>
      </c>
    </row>
    <row r="15" spans="1:7">
      <c r="A15" s="4" t="s">
        <v>477</v>
      </c>
      <c r="B15" s="127"/>
      <c r="C15" s="127"/>
      <c r="D15" s="127">
        <f t="shared" si="2"/>
        <v>0</v>
      </c>
      <c r="E15" s="127"/>
      <c r="F15" s="127"/>
      <c r="G15" s="127">
        <f t="shared" si="3"/>
        <v>0</v>
      </c>
    </row>
    <row r="16" spans="1:7">
      <c r="A16" s="122" t="s">
        <v>478</v>
      </c>
      <c r="B16" s="127">
        <f>SUM(B17:B18)</f>
        <v>0</v>
      </c>
      <c r="C16" s="127">
        <f t="shared" ref="C16:F16" si="4">SUM(C17:C18)</f>
        <v>0</v>
      </c>
      <c r="D16" s="127">
        <f t="shared" si="4"/>
        <v>0</v>
      </c>
      <c r="E16" s="127">
        <f t="shared" si="4"/>
        <v>0</v>
      </c>
      <c r="F16" s="127">
        <f t="shared" si="4"/>
        <v>0</v>
      </c>
      <c r="G16" s="127">
        <f t="shared" si="3"/>
        <v>0</v>
      </c>
    </row>
    <row r="17" spans="1:7">
      <c r="A17" s="93" t="s">
        <v>479</v>
      </c>
      <c r="B17" s="27"/>
      <c r="C17" s="27"/>
      <c r="D17" s="127">
        <f t="shared" ref="D17:D19" si="5">B17+C17</f>
        <v>0</v>
      </c>
      <c r="E17" s="27"/>
      <c r="F17" s="27"/>
      <c r="G17" s="27">
        <f t="shared" si="3"/>
        <v>0</v>
      </c>
    </row>
    <row r="18" spans="1:7">
      <c r="A18" s="93" t="s">
        <v>480</v>
      </c>
      <c r="B18" s="27"/>
      <c r="C18" s="27"/>
      <c r="D18" s="127">
        <f t="shared" si="5"/>
        <v>0</v>
      </c>
      <c r="E18" s="27"/>
      <c r="F18" s="27"/>
      <c r="G18" s="27">
        <f t="shared" si="3"/>
        <v>0</v>
      </c>
    </row>
    <row r="19" spans="1:7">
      <c r="A19" s="4" t="s">
        <v>481</v>
      </c>
      <c r="B19" s="127"/>
      <c r="C19" s="127"/>
      <c r="D19" s="127">
        <f t="shared" si="5"/>
        <v>0</v>
      </c>
      <c r="E19" s="127"/>
      <c r="F19" s="127"/>
      <c r="G19" s="127">
        <f t="shared" si="3"/>
        <v>0</v>
      </c>
    </row>
    <row r="20" spans="1:7">
      <c r="A20" s="5"/>
      <c r="B20" s="133"/>
      <c r="C20" s="133"/>
      <c r="D20" s="133"/>
      <c r="E20" s="133"/>
      <c r="F20" s="133"/>
      <c r="G20" s="133"/>
    </row>
    <row r="21" spans="1:7" s="55" customFormat="1">
      <c r="A21" s="134" t="s">
        <v>482</v>
      </c>
      <c r="B21" s="130">
        <f>SUM(B22,B23,B24,B27,B28,B31)</f>
        <v>21258566.940000001</v>
      </c>
      <c r="C21" s="130">
        <f t="shared" ref="C21:F21" si="6">SUM(C22,C23,C24,C27,C28,C31)</f>
        <v>-394650.54</v>
      </c>
      <c r="D21" s="130">
        <f t="shared" si="6"/>
        <v>20863916.400000002</v>
      </c>
      <c r="E21" s="130">
        <f t="shared" si="6"/>
        <v>20863916</v>
      </c>
      <c r="F21" s="130">
        <f t="shared" si="6"/>
        <v>20863916</v>
      </c>
      <c r="G21" s="130">
        <f>SUM(G22,G23,G24,G27,G28,G31)</f>
        <v>0.40000000223517418</v>
      </c>
    </row>
    <row r="22" spans="1:7" s="55" customFormat="1">
      <c r="A22" s="4" t="s">
        <v>472</v>
      </c>
      <c r="B22" s="131">
        <v>21258566.940000001</v>
      </c>
      <c r="C22" s="131">
        <v>-394650.54</v>
      </c>
      <c r="D22" s="132">
        <f>B22+C22</f>
        <v>20863916.400000002</v>
      </c>
      <c r="E22" s="131">
        <v>20863916</v>
      </c>
      <c r="F22" s="131">
        <v>20863916</v>
      </c>
      <c r="G22" s="132">
        <f>D22-E22</f>
        <v>0.40000000223517418</v>
      </c>
    </row>
    <row r="23" spans="1:7" s="55" customFormat="1">
      <c r="A23" s="4" t="s">
        <v>473</v>
      </c>
      <c r="B23" s="127"/>
      <c r="C23" s="127"/>
      <c r="D23" s="127">
        <f t="shared" ref="D23" si="7">B23+C23</f>
        <v>0</v>
      </c>
      <c r="E23" s="127"/>
      <c r="F23" s="127"/>
      <c r="G23" s="127">
        <f t="shared" ref="G23:G31" si="8">D23-E23</f>
        <v>0</v>
      </c>
    </row>
    <row r="24" spans="1:7" s="55" customFormat="1">
      <c r="A24" s="4" t="s">
        <v>474</v>
      </c>
      <c r="B24" s="127">
        <f>SUM(B25:B26)</f>
        <v>0</v>
      </c>
      <c r="C24" s="127">
        <f t="shared" ref="C24:F24" si="9">SUM(C25:C26)</f>
        <v>0</v>
      </c>
      <c r="D24" s="127">
        <f t="shared" si="9"/>
        <v>0</v>
      </c>
      <c r="E24" s="127">
        <f t="shared" si="9"/>
        <v>0</v>
      </c>
      <c r="F24" s="127">
        <f t="shared" si="9"/>
        <v>0</v>
      </c>
      <c r="G24" s="127">
        <f t="shared" si="8"/>
        <v>0</v>
      </c>
    </row>
    <row r="25" spans="1:7" s="55" customFormat="1">
      <c r="A25" s="93" t="s">
        <v>475</v>
      </c>
      <c r="B25" s="27"/>
      <c r="C25" s="27"/>
      <c r="D25" s="127">
        <f t="shared" ref="D25:D27" si="10">B25+C25</f>
        <v>0</v>
      </c>
      <c r="E25" s="27"/>
      <c r="F25" s="27"/>
      <c r="G25" s="27">
        <f t="shared" si="8"/>
        <v>0</v>
      </c>
    </row>
    <row r="26" spans="1:7" s="55" customFormat="1">
      <c r="A26" s="93" t="s">
        <v>476</v>
      </c>
      <c r="B26" s="27"/>
      <c r="C26" s="27"/>
      <c r="D26" s="127">
        <f t="shared" si="10"/>
        <v>0</v>
      </c>
      <c r="E26" s="27"/>
      <c r="F26" s="27"/>
      <c r="G26" s="27">
        <f t="shared" si="8"/>
        <v>0</v>
      </c>
    </row>
    <row r="27" spans="1:7" s="55" customFormat="1">
      <c r="A27" s="4" t="s">
        <v>477</v>
      </c>
      <c r="B27" s="127"/>
      <c r="C27" s="127"/>
      <c r="D27" s="127">
        <f t="shared" si="10"/>
        <v>0</v>
      </c>
      <c r="E27" s="127"/>
      <c r="F27" s="127"/>
      <c r="G27" s="127">
        <f t="shared" si="8"/>
        <v>0</v>
      </c>
    </row>
    <row r="28" spans="1:7" s="55" customFormat="1">
      <c r="A28" s="122" t="s">
        <v>478</v>
      </c>
      <c r="B28" s="127">
        <f>SUM(B29:B30)</f>
        <v>0</v>
      </c>
      <c r="C28" s="127">
        <f t="shared" ref="C28:F28" si="11">SUM(C29:C30)</f>
        <v>0</v>
      </c>
      <c r="D28" s="127">
        <f t="shared" si="11"/>
        <v>0</v>
      </c>
      <c r="E28" s="127">
        <f t="shared" si="11"/>
        <v>0</v>
      </c>
      <c r="F28" s="127">
        <f t="shared" si="11"/>
        <v>0</v>
      </c>
      <c r="G28" s="127">
        <f t="shared" si="8"/>
        <v>0</v>
      </c>
    </row>
    <row r="29" spans="1:7" s="55" customFormat="1">
      <c r="A29" s="93" t="s">
        <v>479</v>
      </c>
      <c r="B29" s="27"/>
      <c r="C29" s="27"/>
      <c r="D29" s="127">
        <f t="shared" ref="D29:D31" si="12">B29+C29</f>
        <v>0</v>
      </c>
      <c r="E29" s="27"/>
      <c r="F29" s="27"/>
      <c r="G29" s="27">
        <f t="shared" si="8"/>
        <v>0</v>
      </c>
    </row>
    <row r="30" spans="1:7" s="55" customFormat="1">
      <c r="A30" s="93" t="s">
        <v>480</v>
      </c>
      <c r="B30" s="27"/>
      <c r="C30" s="27"/>
      <c r="D30" s="127">
        <f t="shared" si="12"/>
        <v>0</v>
      </c>
      <c r="E30" s="27"/>
      <c r="F30" s="27"/>
      <c r="G30" s="27">
        <f t="shared" si="8"/>
        <v>0</v>
      </c>
    </row>
    <row r="31" spans="1:7" s="55" customFormat="1">
      <c r="A31" s="4" t="s">
        <v>481</v>
      </c>
      <c r="B31" s="127"/>
      <c r="C31" s="127"/>
      <c r="D31" s="127">
        <f t="shared" si="12"/>
        <v>0</v>
      </c>
      <c r="E31" s="127"/>
      <c r="F31" s="127"/>
      <c r="G31" s="127">
        <f t="shared" si="8"/>
        <v>0</v>
      </c>
    </row>
    <row r="32" spans="1:7">
      <c r="A32" s="5"/>
      <c r="B32" s="133"/>
      <c r="C32" s="133"/>
      <c r="D32" s="133"/>
      <c r="E32" s="133"/>
      <c r="F32" s="133"/>
      <c r="G32" s="133"/>
    </row>
    <row r="33" spans="1:7">
      <c r="A33" s="6" t="s">
        <v>483</v>
      </c>
      <c r="B33" s="130">
        <f>B21+B9</f>
        <v>119707679.48</v>
      </c>
      <c r="C33" s="130">
        <f t="shared" ref="C33:G33" si="13">C21+C9</f>
        <v>5372193.2000000002</v>
      </c>
      <c r="D33" s="130">
        <f t="shared" si="13"/>
        <v>125079872.68000001</v>
      </c>
      <c r="E33" s="130">
        <f t="shared" si="13"/>
        <v>121346524.02</v>
      </c>
      <c r="F33" s="130">
        <f t="shared" si="13"/>
        <v>121346524.02</v>
      </c>
      <c r="G33" s="130">
        <f t="shared" si="13"/>
        <v>3733348.6600000076</v>
      </c>
    </row>
    <row r="34" spans="1:7">
      <c r="A34" s="12"/>
      <c r="B34" s="135"/>
      <c r="C34" s="135"/>
      <c r="D34" s="135"/>
      <c r="E34" s="135"/>
      <c r="F34" s="135"/>
      <c r="G34" s="13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disablePrompts="1"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67</vt:i4>
      </vt:variant>
    </vt:vector>
  </HeadingPairs>
  <TitlesOfParts>
    <vt:vector size="82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OB_CORTO_PLAZO_FIN_01</vt:lpstr>
      <vt:lpstr>OB_CORTO_PLAZO_FIN_02</vt:lpstr>
      <vt:lpstr>OB_CORTO_PLAZO_FIN_03</vt:lpstr>
      <vt:lpstr>OB_CORTO_PLAZO_FIN_04</vt:lpstr>
      <vt:lpstr>OB_CORTO_PLAZO_FIN_05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Roberto</cp:lastModifiedBy>
  <dcterms:created xsi:type="dcterms:W3CDTF">2021-01-25T17:48:48Z</dcterms:created>
  <dcterms:modified xsi:type="dcterms:W3CDTF">2022-11-24T20:22:45Z</dcterms:modified>
</cp:coreProperties>
</file>