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SMAPAM\"/>
    </mc:Choice>
  </mc:AlternateContent>
  <xr:revisionPtr revIDLastSave="0" documentId="13_ncr:1_{6B190372-E18F-4E33-B954-9A67FA465AC0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20610" yWindow="-120" windowWidth="20730" windowHeight="11040" tabRatio="926" activeTab="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6" l="1"/>
  <c r="B18" i="6"/>
  <c r="B28" i="6"/>
  <c r="B38" i="6"/>
  <c r="B48" i="6"/>
  <c r="B58" i="6"/>
  <c r="B62" i="6"/>
  <c r="B71" i="6"/>
  <c r="B75" i="6"/>
  <c r="B9" i="6"/>
  <c r="G18" i="6"/>
  <c r="F18" i="6"/>
  <c r="E18" i="6"/>
  <c r="D18" i="6"/>
  <c r="C18" i="6"/>
  <c r="G34" i="5"/>
  <c r="G10" i="9"/>
  <c r="F75" i="5"/>
  <c r="F68" i="5"/>
  <c r="G68" i="5"/>
  <c r="E75" i="5"/>
  <c r="E68" i="5"/>
  <c r="D75" i="5"/>
  <c r="D68" i="5"/>
  <c r="C75" i="5"/>
  <c r="C68" i="5"/>
  <c r="G15" i="5"/>
  <c r="G13" i="5"/>
  <c r="D9" i="4"/>
  <c r="F36" i="12"/>
  <c r="F29" i="12"/>
  <c r="B8" i="4"/>
  <c r="B13" i="4"/>
  <c r="B17" i="4"/>
  <c r="B21" i="4"/>
  <c r="B23" i="4"/>
  <c r="B75" i="5"/>
  <c r="B9" i="1"/>
  <c r="C9" i="1"/>
  <c r="C17" i="1"/>
  <c r="C25" i="1"/>
  <c r="C31" i="1"/>
  <c r="C38" i="1"/>
  <c r="C41" i="1"/>
  <c r="C47" i="1"/>
  <c r="B17" i="1"/>
  <c r="B25" i="1"/>
  <c r="B31" i="1"/>
  <c r="B38" i="1"/>
  <c r="B41" i="1"/>
  <c r="B47" i="1"/>
  <c r="G137" i="6"/>
  <c r="C137" i="6"/>
  <c r="D137" i="6"/>
  <c r="E137" i="6"/>
  <c r="F137" i="6"/>
  <c r="B137" i="6"/>
  <c r="C62" i="6"/>
  <c r="D62" i="6"/>
  <c r="E62" i="6"/>
  <c r="F62" i="6"/>
  <c r="G62" i="6"/>
  <c r="B8" i="10"/>
  <c r="C6" i="23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7" i="13"/>
  <c r="G10" i="6"/>
  <c r="G16" i="5"/>
  <c r="G28" i="5"/>
  <c r="G35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28" i="6"/>
  <c r="C38" i="6"/>
  <c r="C48" i="6"/>
  <c r="C58" i="6"/>
  <c r="C71" i="6"/>
  <c r="C75" i="6"/>
  <c r="C9" i="6"/>
  <c r="C159" i="6"/>
  <c r="Q150" i="24"/>
  <c r="D10" i="6"/>
  <c r="D28" i="6"/>
  <c r="D38" i="6"/>
  <c r="D48" i="6"/>
  <c r="D58" i="6"/>
  <c r="D71" i="6"/>
  <c r="D75" i="6"/>
  <c r="D9" i="6"/>
  <c r="D159" i="6"/>
  <c r="R150" i="24"/>
  <c r="E10" i="6"/>
  <c r="E28" i="6"/>
  <c r="E38" i="6"/>
  <c r="E48" i="6"/>
  <c r="E58" i="6"/>
  <c r="E71" i="6"/>
  <c r="E75" i="6"/>
  <c r="E9" i="6"/>
  <c r="E159" i="6"/>
  <c r="S150" i="24"/>
  <c r="F10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3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29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<sst xmlns="http://schemas.openxmlformats.org/spreadsheetml/2006/main" count="4321" uniqueCount="3315">
  <si>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</si>
  <si>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</si>
  <si>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</si>
  <si>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</si>
  <si>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</si>
  <si>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</si>
  <si>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</si>
  <si>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</si>
  <si>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</si>
  <si>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</si>
  <si>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</si>
  <si>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</si>
  <si>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</si>
  <si>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</si>
  <si>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</si>
  <si>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</si>
  <si>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</si>
  <si>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</si>
  <si>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</si>
  <si>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</si>
  <si>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</si>
  <si>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</si>
  <si>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</si>
  <si>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</si>
  <si>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</si>
  <si>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</si>
  <si>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</si>
  <si>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</si>
  <si>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</si>
  <si>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</si>
  <si>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</si>
  <si>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</si>
  <si>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</si>
  <si>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</si>
  <si>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</si>
  <si>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</si>
  <si>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</si>
  <si>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</si>
  <si>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</si>
  <si>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</si>
  <si>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</si>
  <si>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</si>
  <si>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</si>
  <si>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</si>
  <si>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</si>
  <si>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</si>
  <si>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</si>
  <si>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</si>
  <si>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</si>
  <si>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</si>
  <si>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</si>
  <si>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</si>
  <si>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</si>
  <si>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</si>
  <si>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</si>
  <si>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</si>
  <si>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</si>
  <si>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</si>
  <si>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</si>
  <si>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</si>
  <si>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</si>
  <si>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</si>
  <si>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</si>
  <si>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</si>
  <si>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</si>
  <si>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</si>
  <si>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</si>
  <si>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</si>
  <si>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</si>
  <si>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</si>
  <si>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</si>
  <si>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</si>
  <si>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</si>
  <si>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</si>
  <si>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</si>
  <si>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</si>
  <si>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</si>
  <si>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</si>
  <si>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</si>
  <si>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</si>
  <si>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</si>
  <si>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</si>
  <si>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</si>
  <si>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</si>
  <si>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</si>
  <si>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</si>
  <si>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</si>
  <si>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</si>
  <si>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</si>
  <si>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</si>
  <si>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</si>
  <si>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</si>
  <si>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</si>
  <si>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</si>
  <si>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</si>
  <si>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</si>
  <si>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</si>
  <si>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</si>
  <si>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</si>
  <si>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</si>
  <si>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</si>
  <si>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</si>
  <si>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</si>
  <si>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</si>
  <si>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</si>
  <si>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</si>
  <si>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</si>
  <si>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</si>
  <si>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</si>
  <si>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</si>
  <si>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</si>
  <si>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</si>
  <si>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</si>
  <si>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</si>
  <si>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</si>
  <si>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</si>
  <si>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</si>
  <si>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</si>
  <si>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</si>
  <si>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</si>
  <si>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</si>
  <si>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</si>
  <si>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</si>
  <si>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</si>
  <si>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</si>
  <si>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</si>
  <si>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</si>
  <si>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</si>
  <si>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</si>
  <si>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</si>
  <si>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</si>
  <si>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</si>
  <si>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</si>
  <si>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</si>
  <si>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</si>
  <si>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</si>
  <si>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</si>
  <si>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</si>
  <si>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</si>
  <si>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</si>
  <si>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</si>
  <si>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</si>
  <si>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</si>
  <si>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</si>
  <si>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</si>
  <si>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</si>
  <si>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</si>
  <si>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</si>
  <si>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</si>
  <si>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</si>
  <si>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</si>
  <si>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</si>
  <si>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</si>
  <si>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</si>
  <si>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</si>
  <si>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</si>
  <si>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</si>
  <si>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</si>
  <si>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</si>
  <si>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</si>
  <si>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</si>
  <si>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</si>
  <si>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</si>
  <si>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</si>
  <si>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</si>
  <si>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</si>
  <si>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</si>
  <si>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</si>
  <si>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</si>
  <si>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</si>
  <si>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</si>
  <si>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</si>
  <si>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</si>
  <si>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</si>
  <si>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</si>
  <si>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</si>
  <si>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</si>
  <si>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</si>
  <si>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</si>
  <si>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</si>
  <si>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</si>
  <si>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</si>
  <si>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</si>
  <si>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</si>
  <si>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</si>
  <si>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</si>
  <si>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</si>
  <si>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</si>
  <si>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</si>
  <si>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</si>
  <si>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</si>
  <si>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</si>
  <si>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</si>
  <si>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</si>
  <si>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</si>
  <si>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</si>
  <si>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</si>
  <si>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</si>
  <si>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</si>
  <si>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</si>
  <si>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</si>
  <si>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</si>
  <si>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</si>
  <si>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</si>
  <si>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</si>
  <si>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</si>
  <si>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</si>
  <si>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</si>
  <si>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</si>
  <si>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</si>
  <si>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</si>
  <si>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</si>
  <si>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</si>
  <si>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</si>
  <si>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</si>
  <si>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</si>
  <si>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</si>
  <si>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</si>
  <si>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</si>
  <si>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</si>
  <si>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</si>
  <si>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</si>
  <si>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</si>
  <si>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</si>
  <si>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</si>
  <si>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</si>
  <si>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</si>
  <si>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</si>
  <si>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</si>
  <si>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</si>
  <si>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</si>
  <si>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</si>
  <si>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</si>
  <si>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</si>
  <si>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</si>
  <si>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</si>
  <si>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</si>
  <si>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</si>
  <si>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</si>
  <si>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</si>
  <si>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</si>
  <si>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</si>
  <si>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</si>
  <si>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</si>
  <si>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</si>
  <si>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</si>
  <si>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</si>
  <si>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</si>
  <si>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</si>
  <si>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</si>
  <si>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</si>
  <si>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</si>
  <si>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</si>
  <si>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</si>
  <si>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</si>
  <si>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</si>
  <si>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</si>
  <si>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</si>
  <si>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</si>
  <si>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</si>
  <si>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</si>
  <si>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</si>
  <si>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</si>
  <si>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</si>
  <si>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</si>
  <si>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</si>
  <si>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</si>
  <si>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</si>
  <si>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</si>
  <si>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</si>
  <si>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</si>
  <si>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</si>
  <si>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</si>
  <si>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</si>
  <si>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</si>
  <si>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</si>
  <si>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</si>
  <si>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</si>
  <si>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</si>
  <si>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</si>
  <si>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</si>
  <si>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</si>
  <si>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</si>
  <si>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</si>
  <si>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</si>
  <si>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</si>
  <si>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</si>
  <si>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</si>
  <si>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</si>
  <si>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</si>
  <si>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</si>
  <si>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</si>
  <si>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</si>
  <si>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</si>
  <si>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</si>
  <si>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</si>
  <si>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</si>
  <si>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</si>
  <si>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</si>
  <si>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</si>
  <si>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</si>
  <si>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</si>
  <si>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</si>
  <si>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</si>
  <si>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</si>
  <si>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</si>
  <si>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</si>
  <si>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</si>
  <si>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</si>
  <si>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</si>
  <si>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</si>
  <si>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</si>
  <si>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</si>
  <si>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</si>
  <si>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</si>
  <si>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</si>
  <si>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</si>
  <si>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</si>
  <si>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</si>
  <si>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</si>
  <si>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</si>
  <si>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</si>
  <si>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</si>
  <si>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</si>
  <si>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</si>
  <si>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</si>
  <si>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</si>
  <si>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</si>
  <si>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</si>
  <si>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</si>
  <si>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</si>
  <si>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</si>
  <si>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</si>
  <si>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</si>
  <si>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</si>
  <si>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</si>
  <si>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</si>
  <si>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</si>
  <si>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</si>
  <si>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</si>
  <si>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</si>
  <si>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</si>
  <si>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</si>
  <si>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</si>
  <si>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</si>
  <si>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</si>
  <si>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</si>
  <si>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</si>
  <si>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</si>
  <si>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</si>
  <si>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</si>
  <si>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</si>
  <si>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</si>
  <si>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</si>
  <si>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</si>
  <si>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</si>
  <si>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</si>
  <si>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</si>
  <si>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</si>
  <si>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</si>
  <si>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</si>
  <si>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</si>
  <si>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</si>
  <si>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</si>
  <si>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</si>
  <si>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</si>
  <si>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</si>
  <si>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</si>
  <si>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</si>
  <si>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</si>
  <si>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</si>
  <si>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</si>
  <si>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</si>
  <si>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</si>
  <si>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</si>
  <si>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</si>
  <si>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</si>
  <si>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</si>
  <si>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</si>
  <si>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</si>
  <si>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</si>
  <si>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</si>
  <si>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</si>
  <si>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</si>
  <si>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</si>
  <si>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</si>
  <si>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</si>
  <si>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</si>
  <si>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</si>
  <si>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</si>
  <si>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</si>
  <si>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</si>
  <si>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</si>
  <si>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</si>
  <si>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</si>
  <si>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</si>
  <si>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</si>
  <si>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</si>
  <si>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</si>
  <si>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</si>
  <si>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</si>
  <si>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</si>
  <si>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</si>
  <si>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</si>
  <si>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</si>
  <si>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</si>
  <si>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</si>
  <si>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</si>
  <si>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</si>
  <si>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</si>
  <si>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</si>
  <si>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</si>
  <si>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</si>
  <si>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</si>
  <si>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</si>
  <si>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</si>
  <si>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</si>
  <si>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</si>
  <si>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</si>
  <si>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</si>
  <si>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</si>
  <si>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</si>
  <si>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</si>
  <si>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</si>
  <si>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</si>
  <si>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</si>
  <si>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</si>
  <si>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</si>
  <si>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</si>
  <si>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</si>
  <si>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</si>
  <si>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</si>
  <si>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</si>
  <si>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</si>
  <si>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</si>
  <si>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</si>
  <si>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</si>
  <si>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</si>
  <si>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</si>
  <si>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</si>
  <si>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</si>
  <si>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</si>
  <si>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</si>
  <si>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</si>
  <si>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</si>
  <si>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</si>
  <si>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</si>
  <si>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</si>
  <si>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</si>
  <si>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</si>
  <si>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</si>
  <si>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</si>
  <si>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</si>
  <si>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</si>
  <si>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</si>
  <si>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</si>
  <si>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</si>
  <si>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</si>
  <si>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</si>
  <si>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</si>
  <si>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</si>
  <si>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</si>
  <si>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</si>
  <si>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</si>
  <si>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</si>
  <si>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</si>
  <si>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</si>
  <si>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</si>
  <si>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</si>
  <si>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</si>
  <si>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</si>
  <si>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</si>
  <si>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</si>
  <si>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</si>
  <si>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</si>
  <si>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</si>
  <si>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</si>
  <si>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</si>
  <si>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</si>
  <si>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</si>
  <si>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</si>
  <si>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</si>
  <si>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</si>
  <si>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</si>
  <si>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</si>
  <si>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</si>
  <si>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</si>
  <si>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</si>
  <si>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</si>
  <si>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</si>
  <si>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</si>
  <si>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</si>
  <si>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</si>
  <si>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</si>
  <si>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</si>
  <si>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</si>
  <si>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</si>
  <si>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</si>
  <si>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</si>
  <si>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</si>
  <si>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</si>
  <si>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</si>
  <si>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</si>
  <si>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</si>
  <si>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</si>
  <si>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</si>
  <si>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</si>
  <si>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</si>
  <si>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</si>
  <si>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</si>
  <si>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</si>
  <si>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</si>
  <si>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</si>
  <si>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</si>
  <si>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</si>
  <si>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</si>
  <si>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</si>
  <si>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</si>
  <si>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</si>
  <si>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</si>
  <si>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</si>
  <si>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</si>
  <si>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</si>
  <si>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</si>
  <si>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</si>
  <si>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</si>
  <si>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</si>
  <si>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</si>
  <si>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</si>
  <si>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</si>
  <si>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</si>
  <si>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</si>
  <si>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</si>
  <si>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</si>
  <si>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</si>
  <si>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</si>
  <si>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</si>
  <si>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</si>
  <si>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</si>
  <si>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</si>
  <si>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</si>
  <si>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</si>
  <si>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</si>
  <si>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</si>
  <si>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</si>
  <si>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</si>
  <si>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</si>
  <si>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</si>
  <si>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</si>
  <si>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</si>
  <si>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</si>
  <si>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</si>
  <si>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</si>
  <si>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</si>
  <si>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</si>
  <si>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</si>
  <si>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</si>
  <si>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</si>
  <si>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</si>
  <si>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</si>
  <si>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</si>
  <si>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</si>
  <si>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</si>
  <si>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</si>
  <si>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</si>
  <si>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</si>
  <si>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</si>
  <si>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</si>
  <si>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</si>
  <si>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</si>
  <si>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</si>
  <si>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</si>
  <si>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</si>
  <si>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</si>
  <si>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</si>
  <si>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</si>
  <si>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</si>
  <si>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</si>
  <si>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</si>
  <si>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</si>
  <si>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</si>
  <si>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</si>
  <si>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</si>
  <si>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</si>
  <si>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</si>
  <si>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</si>
  <si>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</si>
  <si>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</si>
  <si>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</si>
  <si>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</si>
  <si>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</si>
  <si>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</si>
  <si>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</si>
  <si>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</si>
  <si>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</si>
  <si>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</si>
  <si>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</si>
  <si>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</si>
  <si>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</si>
  <si>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</si>
  <si>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</si>
  <si>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</si>
  <si>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</si>
  <si>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</si>
  <si>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</si>
  <si>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</si>
  <si>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</si>
  <si>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</si>
  <si>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</si>
  <si>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</si>
  <si>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</si>
  <si>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</si>
  <si>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</si>
  <si>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</si>
  <si>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</si>
  <si>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</si>
  <si>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</si>
  <si>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</si>
  <si>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</si>
  <si>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</si>
  <si>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</si>
  <si>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</si>
  <si>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</si>
  <si>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</si>
  <si>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</si>
  <si>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</si>
  <si>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</si>
  <si>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</si>
  <si>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</si>
  <si>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</si>
  <si>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</si>
  <si>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</si>
  <si>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</si>
  <si>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</si>
  <si>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</si>
  <si>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</si>
  <si>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</si>
  <si>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</si>
  <si>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</si>
  <si>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</si>
  <si>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</si>
  <si>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</si>
  <si>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</si>
  <si>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</si>
  <si>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</si>
  <si>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</si>
  <si>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</si>
  <si>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</si>
  <si>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</si>
  <si>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</si>
  <si>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</si>
  <si>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</si>
  <si>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</si>
  <si>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</si>
  <si>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</si>
  <si>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</si>
  <si>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</si>
  <si>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</si>
  <si>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</si>
  <si>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</si>
  <si>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</si>
  <si>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</si>
  <si>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</si>
  <si>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</si>
  <si>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</si>
  <si>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</si>
  <si>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</si>
  <si>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</si>
  <si>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</si>
  <si>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</si>
  <si>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</si>
  <si>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</si>
  <si>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</si>
  <si>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</si>
  <si>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</si>
  <si>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</si>
  <si>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</si>
  <si>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</si>
  <si>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</si>
  <si>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</si>
  <si>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</si>
  <si>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</si>
  <si>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</si>
  <si>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</si>
  <si>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</si>
  <si>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</si>
  <si>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</si>
  <si>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</si>
  <si>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</si>
  <si>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</si>
  <si>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</si>
  <si>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</si>
  <si>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</si>
  <si>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</si>
  <si>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</si>
  <si>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</si>
  <si>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</si>
  <si>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</si>
  <si>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</si>
  <si>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</si>
  <si>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</si>
  <si>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</si>
  <si>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</si>
  <si>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</si>
  <si>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</si>
  <si>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</si>
  <si>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</si>
  <si>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</si>
  <si>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</si>
  <si>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</si>
  <si>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</si>
  <si>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</si>
  <si>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</si>
  <si>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</si>
  <si>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</si>
  <si>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</si>
  <si>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</si>
  <si>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</si>
  <si>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</si>
  <si>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</si>
  <si>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</si>
  <si>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</si>
  <si>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</si>
  <si>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</si>
  <si>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</si>
  <si>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</si>
  <si>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</si>
  <si>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</si>
  <si>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</si>
  <si>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</si>
  <si>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</si>
  <si>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</si>
  <si>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</si>
  <si>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</si>
  <si>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</si>
  <si>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</si>
  <si>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</si>
  <si>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</si>
  <si>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</si>
  <si>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</si>
  <si>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</si>
  <si>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</si>
  <si>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</si>
  <si>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</si>
  <si>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</si>
  <si>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</si>
  <si>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</si>
  <si>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</si>
  <si>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</si>
  <si>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</si>
  <si>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</si>
  <si>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</si>
  <si>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</si>
  <si>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</si>
  <si>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</si>
  <si>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</si>
  <si>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</si>
  <si>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</si>
  <si>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</si>
  <si>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</si>
  <si>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</si>
  <si>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</si>
  <si>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</si>
  <si>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</si>
  <si>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</si>
  <si>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</si>
  <si>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</si>
  <si>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</si>
  <si>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</si>
  <si>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</si>
  <si>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</si>
  <si>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</si>
  <si>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</si>
  <si>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</si>
  <si>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</si>
  <si>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</si>
  <si>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</si>
  <si>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</si>
  <si>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</si>
  <si>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</si>
  <si>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</si>
  <si>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</si>
  <si>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</si>
  <si>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</si>
  <si>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</si>
  <si>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</si>
  <si>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</si>
  <si>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</si>
  <si>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</si>
  <si>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</si>
  <si>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</si>
  <si>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</si>
  <si>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</si>
  <si>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</si>
  <si>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</si>
  <si>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</si>
  <si>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</si>
  <si>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</si>
  <si>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</si>
  <si>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</si>
  <si>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</si>
  <si>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</si>
  <si>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</si>
  <si>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</si>
  <si>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</si>
  <si>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</si>
  <si>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</si>
  <si>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</si>
  <si>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</si>
  <si>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</si>
  <si>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</si>
  <si>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</si>
  <si>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</si>
  <si>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</si>
  <si>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</si>
  <si>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</si>
  <si>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</si>
  <si>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</si>
  <si>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</si>
  <si>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</si>
  <si>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</si>
  <si>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</si>
  <si>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</si>
  <si>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</si>
  <si>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</si>
  <si>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</si>
  <si>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</si>
  <si>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</si>
  <si>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</si>
  <si>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</si>
  <si>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</si>
  <si>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</si>
  <si>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</si>
  <si>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</si>
  <si>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</si>
  <si>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</si>
  <si>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</si>
  <si>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</si>
  <si>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</si>
  <si>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</si>
  <si>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</si>
  <si>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</si>
  <si>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</si>
  <si>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</si>
  <si>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</si>
  <si>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</si>
  <si>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</si>
  <si>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</si>
  <si>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</si>
  <si>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</si>
  <si>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</si>
  <si>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</si>
  <si>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</si>
  <si>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</si>
  <si>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</si>
  <si>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</si>
  <si>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</si>
  <si>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</si>
  <si>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</si>
  <si>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</si>
  <si>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</si>
  <si>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</si>
  <si>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</si>
  <si>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</si>
  <si>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</si>
  <si>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</si>
  <si>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</si>
  <si>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</si>
  <si>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</si>
  <si>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</si>
  <si>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</si>
  <si>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</si>
  <si>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</si>
  <si>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</si>
  <si>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</si>
  <si>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</si>
  <si>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</si>
  <si>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</si>
  <si>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</si>
  <si>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</si>
  <si>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</si>
  <si>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</si>
  <si>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</si>
  <si>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</si>
  <si>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</si>
  <si>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</si>
  <si>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</si>
  <si>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</si>
  <si>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</si>
  <si>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</si>
  <si>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</si>
  <si>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</si>
  <si>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</si>
  <si>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</si>
  <si>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</si>
  <si>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</si>
  <si>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</si>
  <si>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</si>
  <si>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</si>
  <si>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</si>
  <si>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</si>
  <si>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</si>
  <si>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</si>
  <si>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</si>
  <si>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</si>
  <si>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</si>
  <si>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</si>
  <si>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</si>
  <si>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</si>
  <si>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</si>
  <si>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</si>
  <si>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</si>
  <si>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</si>
  <si>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</si>
  <si>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</si>
  <si>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</si>
  <si>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</si>
  <si>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</si>
  <si>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</si>
  <si>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</si>
  <si>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</si>
  <si>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</si>
  <si>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</si>
  <si>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</si>
  <si>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</si>
  <si>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</si>
  <si>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</si>
  <si>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</si>
  <si>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</si>
  <si>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</si>
  <si>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</si>
  <si>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</si>
  <si>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</si>
  <si>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</si>
  <si>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</si>
  <si>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</si>
  <si>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</si>
  <si>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</si>
  <si>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</si>
  <si>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</si>
  <si>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</si>
  <si>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</si>
  <si>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</si>
  <si>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</si>
  <si>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</si>
  <si>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</si>
  <si>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</si>
  <si>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</si>
  <si>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</si>
  <si>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</si>
  <si>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</si>
  <si>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</si>
  <si>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</si>
  <si>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</si>
  <si>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</si>
  <si>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</si>
  <si>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</si>
  <si>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</si>
  <si>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</si>
  <si>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</si>
  <si>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</si>
  <si>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</si>
  <si>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</si>
  <si>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</si>
  <si>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</si>
  <si>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</si>
  <si>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</si>
  <si>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</si>
  <si>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</si>
  <si>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</si>
  <si>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</si>
  <si>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</si>
  <si>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</si>
  <si>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</si>
  <si>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</si>
  <si>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</si>
  <si>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</si>
  <si>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</si>
  <si>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</si>
  <si>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</si>
  <si>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</si>
  <si>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</si>
  <si>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</si>
  <si>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</si>
  <si>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</si>
  <si>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</si>
  <si>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</si>
  <si>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</si>
  <si>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</si>
  <si>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</si>
  <si>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</si>
  <si>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</si>
  <si>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</si>
  <si>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</si>
  <si>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</si>
  <si>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</si>
  <si>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</si>
  <si>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</si>
  <si>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</si>
  <si>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</si>
  <si>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</si>
  <si>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</si>
  <si>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</si>
  <si>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</si>
  <si>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</si>
  <si>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</si>
  <si>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</si>
  <si>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</si>
  <si>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</si>
  <si>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</si>
  <si>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</si>
  <si>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</si>
  <si>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</si>
  <si>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</si>
  <si>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</si>
  <si>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</si>
  <si>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</si>
  <si>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</si>
  <si>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</si>
  <si>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</si>
  <si>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</si>
  <si>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</si>
  <si>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</si>
  <si>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</si>
  <si>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</si>
  <si>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</si>
  <si>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</si>
  <si>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</si>
  <si>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</si>
  <si>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</si>
  <si>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</si>
  <si>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</si>
  <si>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</si>
  <si>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</si>
  <si>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</si>
  <si>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</si>
  <si>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</si>
  <si>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</si>
  <si>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</si>
  <si>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</si>
  <si>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</si>
  <si>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</si>
  <si>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</si>
  <si>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</si>
  <si>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</si>
  <si>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</si>
  <si>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</si>
  <si>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</si>
  <si>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</si>
  <si>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</si>
  <si>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</si>
  <si>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</si>
  <si>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</si>
  <si>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</si>
  <si>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</si>
  <si>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</si>
  <si>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</si>
  <si>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</si>
  <si>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</si>
  <si>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</si>
  <si>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</si>
  <si>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</si>
  <si>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</si>
  <si>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</si>
  <si>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</si>
  <si>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</si>
  <si>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</si>
  <si>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</si>
  <si>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</si>
  <si>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</si>
  <si>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</si>
  <si>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</si>
  <si>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</si>
  <si>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</si>
  <si>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</si>
  <si>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</si>
  <si>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</si>
  <si>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</si>
  <si>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</si>
  <si>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</si>
  <si>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</si>
  <si>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</si>
  <si>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</si>
  <si>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</si>
  <si>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</si>
  <si>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</si>
  <si>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</si>
  <si>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</si>
  <si>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</si>
  <si>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</si>
  <si>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</si>
  <si>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</si>
  <si>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</si>
  <si>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</si>
  <si>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</si>
  <si>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</si>
  <si>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</si>
  <si>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</si>
  <si>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</si>
  <si>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</si>
  <si>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</si>
  <si>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</si>
  <si>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</si>
  <si>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</si>
  <si>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</si>
  <si>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</si>
  <si>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</si>
  <si>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</si>
  <si>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</si>
  <si>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</si>
  <si>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</si>
  <si>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</si>
  <si>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</si>
  <si>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</si>
  <si>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</si>
  <si>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</si>
  <si>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</si>
  <si>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</si>
  <si>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</si>
  <si>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</si>
  <si>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</si>
  <si>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</si>
  <si>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</si>
  <si>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</si>
  <si>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</si>
  <si>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</si>
  <si>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</si>
  <si>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</si>
  <si>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</si>
  <si>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</si>
  <si>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</si>
  <si>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</si>
  <si>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</si>
  <si>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</si>
  <si>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</si>
  <si>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</si>
  <si>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</si>
  <si>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</si>
  <si>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</si>
  <si>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</si>
  <si>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</si>
  <si>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</si>
  <si>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</si>
  <si>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</si>
  <si>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</si>
  <si>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</si>
  <si>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</si>
  <si>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</si>
  <si>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</si>
  <si>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</si>
  <si>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</si>
  <si>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</si>
  <si>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</si>
  <si>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</si>
  <si>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</si>
  <si>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</si>
  <si>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</si>
  <si>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</si>
  <si>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</si>
  <si>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</si>
  <si>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</si>
  <si>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</si>
  <si>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</si>
  <si>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</si>
  <si>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</si>
  <si>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</si>
  <si>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</si>
  <si>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</si>
  <si>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</si>
  <si>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</si>
  <si>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</si>
  <si>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</si>
  <si>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</si>
  <si>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</si>
  <si>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</si>
  <si>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</si>
  <si>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</si>
  <si>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</si>
  <si>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</si>
  <si>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</si>
  <si>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</si>
  <si>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</si>
  <si>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</si>
  <si>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</si>
  <si>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</si>
  <si>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</si>
  <si>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</si>
  <si>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</si>
  <si>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</si>
  <si>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</si>
  <si>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</si>
  <si>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</si>
  <si>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</si>
  <si>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</si>
  <si>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</si>
  <si>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</si>
  <si>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</si>
  <si>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</si>
  <si>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</si>
  <si>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</si>
  <si>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</si>
  <si>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</si>
  <si>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</si>
  <si>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</si>
  <si>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</si>
  <si>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</si>
  <si>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</si>
  <si>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</si>
  <si>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</si>
  <si>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</si>
  <si>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</si>
  <si>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</si>
  <si>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</si>
  <si>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</si>
  <si>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</si>
  <si>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</si>
  <si>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</si>
  <si>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</si>
  <si>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</si>
  <si>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</si>
  <si>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</si>
  <si>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</si>
  <si>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</si>
  <si>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</si>
  <si>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</si>
  <si>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</si>
  <si>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</si>
  <si>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</si>
  <si>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</si>
  <si>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</si>
  <si>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</si>
  <si>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</si>
  <si>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</si>
  <si>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</si>
  <si>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</si>
  <si>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</si>
  <si>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</si>
  <si>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</si>
  <si>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</si>
  <si>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</si>
  <si>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</si>
  <si>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</si>
  <si>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</si>
  <si>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</si>
  <si>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</si>
  <si>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</si>
  <si>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</si>
  <si>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</si>
  <si>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</si>
  <si>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</si>
  <si>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</si>
  <si>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</si>
  <si>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</si>
  <si>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</si>
  <si>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</si>
  <si>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</si>
  <si>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</si>
  <si>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</si>
  <si>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</si>
  <si>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</si>
  <si>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</si>
  <si>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</si>
  <si>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</si>
  <si>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</si>
  <si>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</si>
  <si>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</si>
  <si>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</si>
  <si>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</si>
  <si>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</si>
  <si>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</si>
  <si>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</si>
  <si>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</si>
  <si>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</si>
  <si>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</si>
  <si>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</si>
  <si>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</si>
  <si>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</si>
  <si>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</si>
  <si>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</si>
  <si>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</si>
  <si>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</si>
  <si>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</si>
  <si>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</si>
  <si>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</si>
  <si>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</si>
  <si>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</si>
  <si>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</si>
  <si>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</si>
  <si>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</si>
  <si>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</si>
  <si>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</si>
  <si>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</si>
  <si>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</si>
  <si>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</si>
  <si>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</si>
  <si>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</si>
  <si>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</si>
  <si>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</si>
  <si>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</si>
  <si>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</si>
  <si>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</si>
  <si>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</si>
  <si>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</si>
  <si>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</si>
  <si>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</si>
  <si>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</si>
  <si>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</si>
  <si>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</si>
  <si>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</si>
  <si>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</si>
  <si>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</si>
  <si>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</si>
  <si>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</si>
  <si>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</si>
  <si>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</si>
  <si>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</si>
  <si>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</si>
  <si>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</si>
  <si>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</si>
  <si>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</si>
  <si>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</si>
  <si>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</si>
  <si>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</si>
  <si>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</si>
  <si>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</si>
  <si>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</si>
  <si>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</si>
  <si>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</si>
  <si>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</si>
  <si>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</si>
  <si>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</si>
  <si>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</si>
  <si>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</si>
  <si>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</si>
  <si>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</si>
  <si>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</si>
  <si>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</si>
  <si>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</si>
  <si>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</si>
  <si>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</si>
  <si>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</si>
  <si>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</si>
  <si>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</si>
  <si>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</si>
  <si>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</si>
  <si>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</si>
  <si>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</si>
  <si>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</si>
  <si>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</si>
  <si>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</si>
  <si>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</si>
  <si>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</si>
  <si>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</si>
  <si>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</si>
  <si>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</si>
  <si>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</si>
  <si>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</si>
  <si>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</si>
  <si>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</si>
  <si>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</si>
  <si>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</si>
  <si>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</si>
  <si>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</si>
  <si>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</si>
  <si>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</si>
  <si>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</si>
  <si>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</si>
  <si>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</si>
  <si>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</si>
  <si>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</si>
  <si>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</si>
  <si>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</si>
  <si>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</si>
  <si>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</si>
  <si>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</si>
  <si>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</si>
  <si>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</si>
  <si>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</si>
  <si>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</si>
  <si>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</si>
  <si>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</si>
  <si>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</si>
  <si>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</si>
  <si>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</si>
  <si>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</si>
  <si>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</si>
  <si>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</si>
  <si>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</si>
  <si>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</si>
  <si>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</si>
  <si>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</si>
  <si>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</si>
  <si>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</si>
  <si>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</si>
  <si>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</si>
  <si>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</si>
  <si>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</si>
  <si>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</si>
  <si>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</si>
  <si>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</si>
  <si>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</si>
  <si>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</si>
  <si>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</si>
  <si>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</si>
  <si>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</si>
  <si>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</si>
  <si>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</si>
  <si>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</si>
  <si>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</si>
  <si>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</si>
  <si>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</si>
  <si>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</si>
  <si>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</si>
  <si>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</si>
  <si>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</si>
  <si>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</si>
  <si>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</si>
  <si>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</si>
  <si>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</si>
  <si>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</si>
  <si>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</si>
  <si>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</si>
  <si>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</si>
  <si>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</si>
  <si>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</si>
  <si>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</si>
  <si>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</si>
  <si>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</si>
  <si>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</si>
  <si>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</si>
  <si>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</si>
  <si>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</si>
  <si>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</si>
  <si>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</si>
  <si>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</si>
  <si>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</si>
  <si>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</si>
  <si>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</si>
  <si>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</si>
  <si>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</si>
  <si>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</si>
  <si>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</si>
  <si>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</si>
  <si>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</si>
  <si>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</si>
  <si>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</si>
  <si>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</si>
  <si>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</si>
  <si>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</si>
  <si>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</si>
  <si>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</si>
  <si>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</si>
  <si>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</si>
  <si>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</si>
  <si>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</si>
  <si>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</si>
  <si>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</si>
  <si>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</si>
  <si>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</si>
  <si>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</si>
  <si>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</si>
  <si>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</si>
  <si>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</si>
  <si>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</si>
  <si>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</si>
  <si>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</si>
  <si>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</si>
  <si>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</si>
  <si>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</si>
  <si>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</si>
  <si>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</si>
  <si>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</si>
  <si>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</si>
  <si>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</si>
  <si>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</si>
  <si>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</si>
  <si>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</si>
  <si>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</si>
  <si>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</si>
  <si>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</si>
  <si>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</si>
  <si>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</si>
  <si>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</si>
  <si>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</si>
  <si>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</si>
  <si>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</si>
  <si>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</si>
  <si>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</si>
  <si>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</si>
  <si>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</si>
  <si>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</si>
  <si>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</si>
  <si>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</si>
  <si>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</si>
  <si>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</si>
  <si>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</si>
  <si>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</si>
  <si>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</si>
  <si>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</si>
  <si>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</si>
  <si>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</si>
  <si>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</si>
  <si>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</si>
  <si>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</si>
  <si>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</si>
  <si>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</si>
  <si>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</si>
  <si>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</si>
  <si>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</si>
  <si>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</si>
  <si>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</si>
  <si>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</si>
  <si>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</si>
  <si>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</si>
  <si>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</si>
  <si>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</si>
  <si>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</si>
  <si>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</si>
  <si>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</si>
  <si>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</si>
  <si>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</si>
  <si>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</si>
  <si>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</si>
  <si>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</si>
  <si>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</si>
  <si>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</si>
  <si>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</si>
  <si>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</si>
  <si>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</si>
  <si>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</si>
  <si>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</si>
  <si>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</si>
  <si>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</si>
  <si>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</si>
  <si>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</si>
  <si>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</si>
  <si>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</si>
  <si>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</si>
  <si>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</si>
  <si>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</si>
  <si>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</si>
  <si>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</si>
  <si>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</si>
  <si>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</si>
  <si>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</si>
  <si>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</si>
  <si>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</si>
  <si>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</si>
  <si>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</si>
  <si>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</si>
  <si>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</si>
  <si>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</si>
  <si>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</si>
  <si>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</si>
  <si>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</si>
  <si>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</si>
  <si>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</si>
  <si>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</si>
  <si>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</si>
  <si>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</si>
  <si>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</si>
  <si>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</si>
  <si>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</si>
  <si>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</si>
  <si>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</si>
  <si>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</si>
  <si>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</si>
  <si>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</si>
  <si>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</si>
  <si>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</si>
  <si>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</si>
  <si>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</si>
  <si>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</si>
  <si>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</si>
  <si>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</si>
  <si>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</si>
  <si>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</si>
  <si>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</si>
  <si>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</si>
  <si>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</si>
  <si>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</si>
  <si>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</si>
  <si>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</si>
  <si>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</si>
  <si>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</si>
  <si>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</si>
  <si>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</si>
  <si>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</si>
  <si>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</si>
  <si>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</si>
  <si>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</si>
  <si>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</si>
  <si>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</si>
  <si>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</si>
  <si>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</si>
  <si>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</si>
  <si>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</si>
  <si>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</si>
  <si>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</si>
  <si>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</si>
  <si>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</si>
  <si>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</si>
  <si>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</si>
  <si>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</si>
  <si>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</si>
  <si>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</si>
  <si>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</si>
  <si>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</si>
  <si>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</si>
  <si>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</si>
  <si>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</si>
  <si>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</si>
  <si>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</si>
  <si>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</si>
  <si>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</si>
  <si>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</si>
  <si>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</si>
  <si>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</si>
  <si>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</si>
  <si>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</si>
  <si>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</si>
  <si>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</si>
  <si>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</si>
  <si>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</si>
  <si>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</si>
  <si>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</si>
  <si>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</si>
  <si>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</si>
  <si>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</si>
  <si>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</si>
  <si>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</si>
  <si>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</si>
  <si>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</si>
  <si>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</si>
  <si>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</si>
  <si>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</si>
  <si>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</si>
  <si>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</si>
  <si>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</si>
  <si>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</si>
  <si>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</si>
  <si>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</si>
  <si>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</si>
  <si>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</si>
  <si>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</si>
  <si>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</si>
  <si>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</si>
  <si>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</si>
  <si>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</si>
  <si>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</si>
  <si>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</si>
  <si>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</si>
  <si>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</si>
  <si>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</si>
  <si>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</si>
  <si>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</si>
  <si>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</si>
  <si>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</si>
  <si>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</si>
  <si>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</si>
  <si>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</si>
  <si>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</si>
  <si>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</si>
  <si>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</si>
  <si>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</si>
  <si>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</si>
  <si>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</si>
  <si>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</si>
  <si>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</si>
  <si>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</si>
  <si>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</si>
  <si>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</si>
  <si>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</si>
  <si>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</si>
  <si>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</si>
  <si>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</si>
  <si>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</si>
  <si>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</si>
  <si>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</si>
  <si>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</si>
  <si>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</si>
  <si>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</si>
  <si>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</si>
  <si>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</si>
  <si>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</si>
  <si>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</si>
  <si>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</si>
  <si>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</si>
  <si>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</si>
  <si>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</si>
  <si>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</si>
  <si>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</si>
  <si>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</si>
  <si>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</si>
  <si>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</si>
  <si>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</si>
  <si>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</si>
  <si>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</si>
  <si>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</si>
  <si>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</si>
  <si>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</si>
  <si>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</si>
  <si>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</si>
  <si>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</si>
  <si>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</si>
  <si>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</si>
  <si>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</si>
  <si>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</si>
  <si>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</si>
  <si>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</si>
  <si>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</si>
  <si>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</si>
  <si>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</si>
  <si>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</si>
  <si>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</si>
  <si>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</si>
  <si>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</si>
  <si>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</si>
  <si>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</si>
  <si>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</si>
  <si>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</si>
  <si>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</si>
  <si>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</si>
  <si>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</si>
  <si>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</si>
  <si>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</si>
  <si>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</si>
  <si>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</si>
  <si>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</si>
  <si>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</si>
  <si>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</si>
  <si>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</si>
  <si>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</si>
  <si>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</si>
  <si>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</si>
  <si>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</si>
  <si>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</si>
  <si>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</si>
  <si>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</si>
  <si>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</si>
  <si>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</si>
  <si>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</si>
  <si>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</si>
  <si>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</si>
  <si>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</si>
  <si>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</si>
  <si>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</si>
  <si>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</si>
  <si>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</si>
  <si>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</si>
  <si>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</si>
  <si>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</si>
  <si>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</si>
  <si>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</si>
  <si>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</si>
  <si>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</si>
  <si>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</si>
  <si>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</si>
  <si>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</si>
  <si>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</si>
  <si>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</si>
  <si>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</si>
  <si>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</si>
  <si>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</si>
  <si>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</si>
  <si>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</si>
  <si>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</si>
  <si>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</si>
  <si>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</si>
  <si>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</si>
  <si>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</si>
  <si>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</si>
  <si>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</si>
  <si>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</si>
  <si>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</si>
  <si>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</si>
  <si>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</si>
  <si>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</si>
  <si>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</si>
  <si>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</si>
  <si>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</si>
  <si>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</si>
  <si>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</si>
  <si>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</si>
  <si>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</si>
  <si>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</si>
  <si>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</si>
  <si>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</si>
  <si>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</si>
  <si>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</si>
  <si>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</si>
  <si>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</si>
  <si>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</si>
  <si>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</si>
  <si>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</si>
  <si>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</si>
  <si>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</si>
  <si>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</si>
  <si>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</si>
  <si>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</si>
  <si>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</si>
  <si>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</si>
  <si>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</si>
  <si>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</si>
  <si>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</si>
  <si>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</si>
  <si>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</si>
  <si>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</si>
  <si>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</si>
  <si>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</si>
  <si>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</si>
  <si>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</si>
  <si>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</si>
  <si>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</si>
  <si>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</si>
  <si>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</si>
  <si>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</si>
  <si>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</si>
  <si>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</si>
  <si>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</si>
  <si>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</si>
  <si>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</si>
  <si>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</si>
  <si>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</si>
  <si>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</si>
  <si>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</si>
  <si>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</si>
  <si>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</si>
  <si>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</si>
  <si>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</si>
  <si>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</si>
  <si>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</si>
  <si>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</si>
  <si>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</si>
  <si>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</si>
  <si>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</si>
  <si>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</si>
  <si>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</si>
  <si>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</si>
  <si>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</si>
  <si>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</si>
  <si>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</si>
  <si>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</si>
  <si>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</si>
  <si>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</si>
  <si>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</si>
  <si>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</si>
  <si>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</si>
  <si>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</si>
  <si>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</si>
  <si>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</si>
  <si>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</si>
  <si>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</si>
  <si>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</si>
  <si>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</si>
  <si>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</si>
  <si>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</si>
  <si>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</si>
  <si>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</si>
  <si>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</si>
  <si>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</si>
  <si>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</si>
  <si>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</si>
  <si>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</si>
  <si>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</si>
  <si>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</si>
  <si>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</si>
  <si>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</si>
  <si>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</si>
  <si>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</si>
  <si>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</si>
  <si>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</si>
  <si>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</si>
  <si>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</si>
  <si>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</si>
  <si>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</si>
  <si>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</si>
  <si>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</si>
  <si>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</si>
  <si>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</si>
  <si>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</si>
  <si>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</si>
  <si>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</si>
  <si>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</si>
  <si>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</si>
  <si>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</si>
  <si>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</si>
  <si>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</si>
  <si>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</si>
  <si>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</si>
  <si>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</si>
  <si>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</si>
  <si>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</si>
  <si>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</si>
  <si>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</si>
  <si>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</si>
  <si>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</si>
  <si>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</si>
  <si>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</si>
  <si>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</si>
  <si>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</si>
  <si>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</si>
  <si>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</si>
  <si>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</si>
  <si>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</si>
  <si>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</si>
  <si>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</si>
  <si>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</si>
  <si>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</si>
  <si>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</si>
  <si>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</si>
  <si>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</si>
  <si>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</si>
  <si>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</si>
  <si>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</si>
  <si>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</si>
  <si>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</si>
  <si>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</si>
  <si>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</si>
  <si>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</si>
  <si>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</si>
  <si>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</si>
  <si>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</si>
  <si>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</si>
  <si>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</si>
  <si>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</si>
  <si>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</si>
  <si>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</si>
  <si>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</si>
  <si>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</si>
  <si>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</si>
  <si>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</si>
  <si>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</si>
  <si>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</si>
  <si>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</si>
  <si>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</si>
  <si>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</si>
  <si>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</si>
  <si>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</si>
  <si>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</si>
  <si>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</si>
  <si>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</si>
  <si>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</si>
  <si>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</si>
  <si>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</si>
  <si>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</si>
  <si>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</si>
  <si>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</si>
  <si>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</si>
  <si>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</si>
  <si>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</si>
  <si>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</si>
  <si>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</si>
  <si>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</si>
  <si>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</si>
  <si>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</si>
  <si>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</si>
  <si>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</si>
  <si>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</si>
  <si>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</si>
  <si>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</si>
  <si>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</si>
  <si>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</si>
  <si>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</si>
  <si>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</si>
  <si>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</si>
  <si>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</si>
  <si>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</si>
  <si>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</si>
  <si>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</si>
  <si>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</si>
  <si>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</si>
  <si>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</si>
  <si>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</si>
  <si>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</si>
  <si>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</si>
  <si>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</si>
  <si>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</si>
  <si>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</si>
  <si>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</si>
  <si>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</si>
  <si>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</si>
  <si>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</si>
  <si>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</si>
  <si>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</si>
  <si>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</si>
  <si>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</si>
  <si>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</si>
  <si>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</si>
  <si>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</si>
  <si>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</si>
  <si>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</si>
  <si>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</si>
  <si>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</si>
  <si>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</si>
  <si>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</si>
  <si>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</si>
  <si>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</si>
  <si>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</si>
  <si>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</si>
  <si>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</si>
  <si>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</si>
  <si>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</si>
  <si>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</si>
  <si>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</si>
  <si>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</si>
  <si>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</si>
  <si>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</si>
  <si>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</si>
  <si>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</si>
  <si>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</si>
  <si>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</si>
  <si>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</si>
  <si>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</si>
  <si>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</si>
  <si>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</si>
  <si>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</si>
  <si>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</si>
  <si>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</si>
  <si>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</si>
  <si>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</si>
  <si>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</si>
  <si>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</si>
  <si>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</si>
  <si>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</si>
  <si>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</si>
  <si>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</si>
  <si>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</si>
  <si>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</si>
  <si>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</si>
  <si>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</si>
  <si>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</si>
  <si>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</si>
  <si>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</si>
  <si>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</si>
  <si>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</si>
  <si>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</si>
  <si>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</si>
  <si>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</si>
  <si>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</si>
  <si>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</si>
  <si>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</si>
  <si>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</si>
  <si>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</si>
  <si>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</si>
  <si>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</si>
  <si>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</si>
  <si>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</si>
  <si>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</si>
  <si>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</si>
  <si>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</si>
  <si>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</si>
  <si>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</si>
  <si>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</si>
  <si>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</si>
  <si>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</si>
  <si>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</si>
  <si>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</si>
  <si>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</si>
  <si>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</si>
  <si>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</si>
  <si>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</si>
  <si>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</si>
  <si>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</si>
  <si>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</si>
  <si>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</si>
  <si>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</si>
  <si>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</si>
  <si>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</si>
  <si>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</si>
  <si>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</si>
  <si>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</si>
  <si>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</si>
  <si>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</si>
  <si>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</si>
  <si>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</si>
  <si>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</si>
  <si>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</si>
  <si>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</si>
  <si>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</si>
  <si>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</si>
  <si>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</si>
  <si>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</si>
  <si>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</si>
  <si>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</si>
  <si>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</si>
  <si>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</si>
  <si>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</si>
  <si>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</si>
  <si>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</si>
  <si>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</si>
  <si>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</si>
  <si>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</si>
  <si>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</si>
  <si>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</si>
  <si>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</si>
  <si>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</si>
  <si>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</si>
  <si>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</si>
  <si>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</si>
  <si>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</si>
  <si>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</si>
  <si>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</si>
  <si>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</si>
  <si>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</si>
  <si>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</si>
  <si>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</si>
  <si>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</si>
  <si>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</si>
  <si>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</si>
  <si>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</si>
  <si>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</si>
  <si>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</si>
  <si>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</si>
  <si>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</si>
  <si>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</si>
  <si>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</si>
  <si>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</si>
  <si>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</si>
  <si>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</si>
  <si>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</si>
  <si>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</si>
  <si>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</si>
  <si>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</si>
  <si>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</si>
  <si>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</si>
  <si>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</si>
  <si>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</si>
  <si>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</si>
  <si>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</si>
  <si>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</si>
  <si>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</si>
  <si>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</si>
  <si>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</si>
  <si>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</si>
  <si>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</si>
  <si>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</si>
  <si>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</si>
  <si>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</si>
  <si>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</si>
  <si>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</si>
  <si>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</si>
  <si>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</si>
  <si>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</si>
  <si>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</si>
  <si>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</si>
  <si>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</si>
  <si>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</si>
  <si>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</si>
  <si>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</si>
  <si>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</si>
  <si>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</si>
  <si>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</si>
  <si>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</si>
  <si>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</si>
  <si>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</si>
  <si>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</si>
  <si>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</si>
  <si>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</si>
  <si>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</si>
  <si>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</si>
  <si>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</si>
  <si>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</si>
  <si>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</si>
  <si>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</si>
  <si>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</si>
  <si>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</si>
  <si>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</si>
  <si>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</si>
  <si>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</si>
  <si>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</si>
  <si>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</si>
  <si>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</si>
  <si>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</si>
  <si>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</si>
  <si>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</si>
  <si>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</si>
  <si>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</si>
  <si>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</si>
  <si>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</si>
  <si>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</si>
  <si>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</si>
  <si>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</si>
  <si>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</si>
  <si>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</si>
  <si>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</si>
  <si>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</si>
  <si>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</si>
  <si>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</si>
  <si>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</si>
  <si>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</si>
  <si>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</si>
  <si>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</si>
  <si>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</si>
  <si>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</si>
  <si>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</si>
  <si>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</si>
  <si>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</si>
  <si>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</si>
  <si>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</si>
  <si>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</si>
  <si>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</si>
  <si>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</si>
  <si>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</si>
  <si>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</si>
  <si>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</si>
  <si>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</si>
  <si>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</si>
  <si>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</si>
  <si>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</si>
  <si>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</si>
  <si>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</si>
  <si>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</si>
  <si>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</si>
  <si>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</si>
  <si>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</si>
  <si>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</si>
  <si>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</si>
  <si>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</si>
  <si>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</si>
  <si>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</si>
  <si>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</si>
  <si>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</si>
  <si>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</si>
  <si>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</si>
  <si>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</si>
  <si>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</si>
  <si>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</si>
  <si>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</si>
  <si>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</si>
  <si>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</si>
  <si>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</si>
  <si>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</si>
  <si>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</si>
  <si>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</si>
  <si>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</si>
  <si>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</si>
  <si>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</si>
  <si>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</si>
  <si>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</si>
  <si>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</si>
  <si>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</si>
  <si>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</si>
  <si>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</si>
  <si>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</si>
  <si>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</si>
  <si>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</si>
  <si>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</si>
  <si>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</si>
  <si>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</si>
  <si>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</si>
  <si>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</si>
  <si>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</si>
  <si>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</si>
  <si>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</si>
  <si>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</si>
  <si>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</si>
  <si>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</si>
  <si>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</si>
  <si>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</si>
  <si>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</si>
  <si>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</si>
  <si>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</si>
  <si>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</si>
  <si>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</si>
  <si>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</si>
  <si>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</si>
  <si>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</si>
  <si>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</si>
  <si>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</si>
  <si>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</si>
  <si>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</si>
  <si>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</si>
  <si>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</si>
  <si>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</si>
  <si>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</si>
  <si>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</si>
  <si>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</si>
  <si>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</si>
  <si>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</si>
  <si>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</si>
  <si>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</si>
  <si>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</si>
  <si>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</si>
  <si>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</si>
  <si>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</si>
  <si>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</si>
  <si>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</si>
  <si>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</si>
  <si>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</si>
  <si>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</si>
  <si>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</si>
  <si>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</si>
  <si>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</si>
  <si>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</si>
  <si>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</si>
  <si>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</si>
  <si>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</si>
  <si>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</si>
  <si>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</si>
  <si>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</si>
  <si>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</si>
  <si>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</si>
  <si>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</si>
  <si>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</si>
  <si>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</si>
  <si>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</si>
  <si>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</si>
  <si>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</si>
  <si>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</si>
  <si>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</si>
  <si>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</si>
  <si>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</si>
  <si>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</si>
  <si>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</si>
  <si>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</si>
  <si>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</si>
  <si>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</si>
  <si>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</si>
  <si>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</si>
  <si>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</si>
  <si>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</si>
  <si>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</si>
  <si>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</si>
  <si>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</si>
  <si>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</si>
  <si>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</si>
  <si>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</si>
  <si>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</si>
  <si>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</si>
  <si>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</si>
  <si>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</si>
  <si>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</si>
  <si>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</si>
  <si>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</si>
  <si>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</si>
  <si>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</si>
  <si>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</si>
  <si>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</si>
  <si>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</si>
  <si>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</si>
  <si>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</si>
  <si>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</si>
  <si>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</si>
  <si>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</si>
  <si>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</si>
  <si>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</si>
  <si>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</si>
  <si>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</si>
  <si>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</si>
  <si>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</si>
  <si>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</si>
  <si>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</si>
  <si>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</si>
  <si>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</si>
  <si>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</si>
  <si>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</si>
  <si>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</si>
  <si>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</si>
  <si>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</si>
  <si>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</si>
  <si>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</si>
  <si>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</si>
  <si>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</si>
  <si>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</si>
  <si>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</si>
  <si>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</si>
  <si>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</si>
  <si>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</si>
  <si>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</si>
  <si>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</si>
  <si>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</si>
  <si>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</si>
  <si>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</si>
  <si>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</si>
  <si>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</si>
  <si>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</si>
  <si>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</si>
  <si>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</si>
  <si>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</si>
  <si>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</si>
  <si>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</si>
  <si>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</si>
  <si>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</si>
  <si>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</si>
  <si>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</si>
  <si>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</si>
  <si>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</si>
  <si>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</si>
  <si>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</si>
  <si>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</si>
  <si>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</si>
  <si>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</si>
  <si>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</si>
  <si>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</si>
  <si>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</si>
  <si>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</si>
  <si>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</si>
  <si>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</si>
  <si>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</si>
  <si>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</si>
  <si>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</si>
  <si>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</si>
  <si>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</si>
  <si>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</si>
  <si>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</si>
  <si>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</si>
  <si>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</si>
  <si>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</si>
  <si>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</si>
  <si>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</si>
  <si>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</si>
  <si>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</si>
  <si>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</si>
  <si>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</si>
  <si>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</si>
  <si>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</si>
  <si>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</si>
  <si>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</si>
  <si>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</si>
  <si>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</si>
  <si>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</si>
  <si>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</si>
  <si>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</si>
  <si>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</si>
  <si>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</si>
  <si>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</si>
  <si>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</si>
  <si>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</si>
  <si>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</si>
  <si>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</si>
  <si>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</si>
  <si>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</si>
  <si>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</si>
  <si>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</si>
  <si>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</si>
  <si>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</si>
  <si>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</si>
  <si>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</si>
  <si>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</si>
  <si>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</si>
  <si>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</si>
  <si>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</si>
  <si>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</si>
  <si>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</si>
  <si>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</si>
  <si>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</si>
  <si>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</si>
  <si>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</si>
  <si>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</si>
  <si>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</si>
  <si>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</si>
  <si>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</si>
  <si>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</si>
  <si>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</si>
  <si>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</si>
  <si>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</si>
  <si>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</si>
  <si>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</si>
  <si>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</si>
  <si>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</si>
  <si>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</si>
  <si>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</si>
  <si>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</si>
  <si>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</si>
  <si>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</si>
  <si>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</si>
  <si>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</si>
  <si>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</si>
  <si>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</si>
  <si>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</si>
  <si>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</si>
  <si>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</si>
  <si>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</si>
  <si>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</si>
  <si>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</si>
  <si>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</si>
  <si>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</si>
  <si>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</si>
  <si>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</si>
  <si>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</si>
  <si>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</si>
  <si>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</si>
  <si>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</si>
  <si>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</si>
  <si>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</si>
  <si>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</si>
  <si>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</si>
  <si>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</si>
  <si>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</si>
  <si>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</si>
  <si>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</si>
  <si>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</si>
  <si>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</si>
  <si>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</si>
  <si>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</si>
  <si>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</si>
  <si>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</si>
  <si>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</si>
  <si>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</si>
  <si>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</si>
  <si>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</si>
  <si>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</si>
  <si>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</si>
  <si>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</si>
  <si>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</si>
  <si>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</si>
  <si>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</si>
  <si>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</si>
  <si>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</si>
  <si>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</si>
  <si>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</si>
  <si>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</si>
  <si>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</si>
  <si>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</si>
  <si>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</si>
  <si>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</si>
  <si>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</si>
  <si>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</si>
  <si>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</si>
  <si>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</si>
  <si>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</si>
  <si>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</si>
  <si>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</si>
  <si>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</si>
  <si>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</si>
  <si>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</si>
  <si>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</si>
  <si>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</si>
  <si>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</si>
  <si>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</si>
  <si>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</si>
  <si>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</si>
  <si>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</si>
  <si>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</si>
  <si>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</si>
  <si>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</si>
  <si>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</si>
  <si>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</si>
  <si>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</si>
  <si>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</si>
  <si>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</si>
  <si>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</si>
  <si>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</si>
  <si>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</si>
  <si>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</si>
  <si>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</si>
  <si>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</si>
  <si>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</si>
  <si>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</si>
  <si>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</si>
  <si>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</si>
  <si>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</si>
  <si>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</si>
  <si>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</si>
  <si>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</si>
  <si>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</si>
  <si>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</si>
  <si>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</si>
  <si>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</si>
  <si>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</si>
  <si>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</si>
  <si>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</si>
  <si>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</si>
  <si>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</si>
  <si>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</si>
  <si>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</si>
  <si>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</si>
  <si>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</si>
  <si>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</si>
  <si>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</si>
  <si>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</si>
  <si>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</si>
  <si>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</si>
  <si>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</si>
  <si>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</si>
  <si>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</si>
  <si>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</si>
  <si>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</si>
  <si>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</si>
  <si>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</si>
  <si>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</si>
  <si>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</si>
  <si>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</si>
  <si>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</si>
  <si>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</si>
  <si>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</si>
  <si>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</si>
  <si>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</si>
  <si>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</si>
  <si>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</si>
  <si>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</si>
  <si>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</si>
  <si>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</si>
  <si>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</si>
  <si>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</si>
  <si>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</si>
  <si>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</si>
  <si>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</si>
  <si>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</si>
  <si>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</si>
  <si>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</si>
  <si>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</si>
  <si>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</si>
  <si>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</si>
  <si>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</si>
  <si>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</si>
  <si>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</si>
  <si>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</si>
  <si>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</si>
  <si>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</si>
  <si>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</si>
  <si>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</si>
  <si>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</si>
  <si>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</si>
  <si>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</si>
  <si>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</si>
  <si>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</si>
  <si>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</si>
  <si>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</si>
  <si>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</si>
  <si>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</si>
  <si>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</si>
  <si>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</si>
  <si>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</si>
  <si>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</si>
  <si>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</si>
  <si>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</si>
  <si>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</si>
  <si>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</si>
  <si>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</si>
  <si>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</si>
  <si>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</si>
  <si>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</si>
  <si>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</si>
  <si>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</si>
  <si>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</si>
  <si>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</si>
  <si>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</si>
  <si>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</si>
  <si>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</si>
  <si>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</si>
  <si>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</si>
  <si>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</si>
  <si>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</si>
  <si>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</si>
  <si>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</si>
  <si>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</si>
  <si>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</si>
  <si>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</si>
  <si>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</si>
  <si>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</si>
  <si>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</si>
  <si>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</si>
  <si>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</si>
  <si>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</si>
  <si>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</si>
  <si>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</si>
  <si>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</si>
  <si>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</si>
  <si>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</si>
  <si>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</si>
  <si>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</si>
  <si>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</si>
  <si>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</si>
  <si>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</si>
  <si>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</si>
  <si>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</si>
  <si>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</si>
  <si>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</si>
  <si>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</si>
  <si>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</si>
  <si>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</si>
  <si>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</si>
  <si>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</si>
  <si>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</si>
  <si>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</si>
  <si>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</si>
  <si>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</si>
  <si>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</si>
  <si>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</si>
  <si>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</si>
  <si>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</si>
  <si>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</si>
  <si>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</si>
  <si>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</si>
  <si>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</si>
  <si>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</si>
  <si>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</si>
  <si>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</si>
  <si>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</si>
  <si>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</si>
  <si>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</si>
  <si>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</si>
  <si>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</si>
  <si>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</si>
  <si>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</si>
  <si>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</si>
  <si>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</si>
  <si>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</si>
  <si>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</si>
  <si>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</si>
  <si>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</si>
  <si>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</si>
  <si>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</si>
  <si>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</si>
  <si>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</si>
  <si>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</si>
  <si>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</si>
  <si>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</si>
  <si>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</si>
  <si>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</si>
  <si>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</si>
  <si>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</si>
  <si>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</si>
  <si>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</si>
  <si>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</si>
  <si>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</si>
  <si>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</si>
  <si>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</si>
  <si>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</si>
  <si>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</si>
  <si>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</si>
  <si>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</si>
  <si>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</si>
  <si>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</si>
  <si>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</si>
  <si>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</si>
  <si>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</si>
  <si>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</si>
  <si>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</si>
  <si>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</si>
  <si>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</si>
  <si>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</si>
  <si>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</si>
  <si>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</si>
  <si>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</si>
  <si>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</si>
  <si>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</si>
  <si>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</si>
  <si>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</si>
  <si>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</si>
  <si>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</si>
  <si>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</si>
  <si>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</si>
  <si>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</si>
  <si>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</si>
  <si>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</si>
  <si>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</si>
  <si>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</si>
  <si>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</si>
  <si>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</si>
  <si>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</si>
  <si>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</si>
  <si>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</si>
  <si>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</si>
  <si>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</si>
  <si>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</si>
  <si>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</si>
  <si>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</si>
  <si>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</si>
  <si>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</si>
  <si>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</si>
  <si>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</si>
  <si>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</si>
  <si>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</si>
  <si>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</si>
  <si>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</si>
  <si>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</si>
  <si>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</si>
  <si>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</si>
  <si>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</si>
  <si>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</si>
  <si>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</si>
  <si>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</si>
  <si>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</si>
  <si>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</si>
  <si>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</si>
  <si>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</si>
  <si>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</si>
  <si>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</si>
  <si>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</si>
  <si>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</si>
  <si>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</si>
  <si>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</si>
  <si>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</si>
  <si>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</si>
  <si>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</si>
  <si>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</si>
  <si>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</si>
  <si>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</si>
  <si>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</si>
  <si>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</si>
  <si>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</si>
  <si>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</si>
  <si>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</si>
  <si>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</si>
  <si>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</si>
  <si>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</si>
  <si>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</si>
  <si>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</si>
  <si>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</si>
  <si>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</si>
  <si>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</si>
  <si>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</si>
  <si>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</si>
  <si>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</si>
  <si>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</si>
  <si>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</si>
  <si>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</si>
  <si>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</si>
  <si>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</si>
  <si>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</si>
  <si>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</si>
  <si>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</si>
  <si>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</si>
  <si>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</si>
  <si>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</si>
  <si>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</si>
  <si>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</si>
  <si>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</si>
  <si>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</si>
  <si>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</si>
  <si>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</si>
  <si>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</si>
  <si>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</si>
  <si>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</si>
  <si>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</si>
  <si>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</si>
  <si>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</si>
  <si>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</si>
  <si>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</si>
  <si>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</si>
  <si>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</si>
  <si>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</si>
  <si>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</si>
  <si>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</si>
  <si>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</si>
  <si>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</si>
  <si>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</si>
  <si>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</si>
  <si>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</si>
  <si>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</si>
  <si>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</si>
  <si>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</si>
  <si>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</si>
  <si>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</si>
  <si>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</si>
  <si>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</si>
  <si>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</si>
  <si>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</si>
  <si>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</si>
  <si>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</si>
  <si>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</si>
  <si>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</si>
  <si>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</si>
  <si>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</si>
  <si>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</si>
  <si>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</si>
  <si>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</si>
  <si>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</si>
  <si>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</si>
  <si>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</si>
  <si>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</si>
  <si>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</si>
  <si>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</si>
  <si>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</si>
  <si>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</si>
  <si>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</si>
  <si>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</si>
  <si>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</si>
  <si>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</si>
  <si>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</si>
  <si>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</si>
  <si>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</si>
  <si>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</si>
  <si>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</si>
  <si>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</si>
  <si>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</si>
  <si>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</si>
  <si>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</si>
  <si>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</si>
  <si>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</si>
  <si>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</si>
  <si>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</si>
  <si>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</si>
  <si>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</si>
  <si>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</si>
  <si>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</si>
  <si>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</si>
  <si>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</si>
  <si>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</si>
  <si>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</si>
  <si>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</si>
  <si>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</si>
  <si>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</si>
  <si>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</si>
  <si>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</si>
  <si>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</si>
  <si>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</si>
  <si>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</si>
  <si>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</si>
  <si>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</si>
  <si>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</si>
  <si>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</si>
  <si>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</si>
  <si>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</si>
  <si>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</si>
  <si>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</si>
  <si>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</si>
  <si>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</si>
  <si>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</si>
  <si>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</si>
  <si>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</si>
  <si>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</si>
  <si>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</si>
  <si>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</si>
  <si>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</si>
  <si>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</si>
  <si>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</si>
  <si>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</si>
  <si>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</si>
  <si>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</si>
  <si>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</si>
  <si>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</si>
  <si>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</si>
  <si>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</si>
  <si>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</si>
  <si>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</si>
  <si>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</si>
  <si>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</si>
  <si>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</si>
  <si>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</si>
  <si>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</si>
  <si>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</si>
  <si>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</si>
  <si>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</si>
  <si>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</si>
  <si>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</si>
  <si>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</si>
  <si>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</si>
  <si>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</si>
  <si>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</si>
  <si>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</si>
  <si>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</si>
  <si>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</si>
  <si>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</si>
  <si>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</si>
  <si>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</si>
  <si>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</si>
  <si>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</si>
  <si>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</si>
  <si>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</si>
  <si>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</si>
  <si>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</si>
  <si>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</si>
  <si>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</si>
  <si>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</si>
  <si>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</si>
  <si>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</si>
  <si>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</si>
  <si>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</si>
  <si>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</si>
  <si>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</si>
  <si>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</si>
  <si>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</si>
  <si>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</si>
  <si>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</si>
  <si>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</si>
  <si>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</si>
  <si>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</si>
  <si>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</si>
  <si>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</si>
  <si>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</si>
  <si>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</si>
  <si>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</si>
  <si>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</si>
  <si>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</si>
  <si>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</si>
  <si>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</si>
  <si>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</si>
  <si>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</si>
  <si>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</si>
  <si>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</si>
  <si>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</si>
  <si>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</si>
  <si>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</si>
  <si>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</si>
  <si>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</si>
  <si>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</si>
  <si>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</si>
  <si>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</si>
  <si>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</si>
  <si>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</si>
  <si>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</si>
  <si>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</si>
  <si>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</si>
  <si>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</si>
  <si>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</si>
  <si>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</si>
  <si>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</si>
  <si>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</si>
  <si>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</si>
  <si>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</si>
  <si>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</si>
  <si>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</si>
  <si>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</si>
  <si>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</si>
  <si>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</si>
  <si>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</si>
  <si>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</si>
  <si>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</si>
  <si>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</si>
  <si>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</si>
  <si>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</si>
  <si>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</si>
  <si>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</si>
  <si>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</si>
  <si>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</si>
  <si>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</si>
  <si>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</si>
  <si>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</si>
  <si>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</si>
  <si>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</si>
  <si>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</si>
  <si>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</si>
  <si>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</si>
  <si>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</si>
  <si>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</si>
  <si>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</si>
  <si>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</si>
  <si>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</si>
  <si>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</si>
  <si>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</si>
  <si>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</si>
  <si>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</si>
  <si>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</si>
  <si>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</si>
  <si>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</si>
  <si>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</si>
  <si>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</si>
  <si>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</si>
  <si>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</si>
  <si>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</si>
  <si>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</si>
  <si>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</si>
  <si>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</si>
  <si>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</si>
  <si>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</si>
  <si>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</si>
  <si>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</si>
  <si>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</si>
  <si>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</si>
  <si>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</si>
  <si>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</si>
  <si>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</si>
  <si>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</si>
  <si>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</si>
  <si>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</si>
  <si>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</si>
  <si>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</si>
  <si>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</si>
  <si>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</si>
  <si>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</si>
  <si>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</si>
  <si>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</si>
  <si>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</si>
  <si>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</si>
  <si>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</si>
  <si>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</si>
  <si>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</si>
  <si>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</si>
  <si>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</si>
  <si>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</si>
  <si>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</si>
  <si>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</si>
  <si>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</si>
  <si>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</si>
  <si>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</si>
  <si>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</si>
  <si>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</si>
  <si>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</si>
  <si>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</si>
  <si>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</si>
  <si>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</si>
  <si>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</si>
  <si>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</si>
  <si>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</si>
  <si>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</si>
  <si>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</si>
  <si>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</si>
  <si>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</si>
  <si>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</si>
  <si>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</si>
  <si>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</si>
  <si>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</si>
  <si>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</si>
  <si>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</si>
  <si>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</si>
  <si>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</si>
  <si>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</si>
  <si>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</si>
  <si>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</si>
  <si>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</si>
  <si>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</si>
  <si>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</si>
  <si>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</si>
  <si>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</si>
  <si>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</si>
  <si>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</si>
  <si>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</si>
  <si>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</si>
  <si>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</si>
  <si>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</si>
  <si>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</si>
  <si>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</si>
  <si>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</si>
  <si>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</si>
  <si>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</si>
  <si>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</si>
  <si>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</si>
  <si>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</si>
  <si>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</si>
  <si>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</si>
  <si>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</si>
  <si>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</si>
  <si>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</si>
  <si>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</si>
  <si>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</si>
  <si>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</si>
  <si>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</si>
  <si>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</si>
  <si>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</si>
  <si>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</si>
  <si>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</si>
  <si>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</si>
  <si>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</si>
  <si>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</si>
  <si>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</si>
  <si>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</si>
  <si>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</si>
  <si>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</si>
  <si>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</si>
  <si>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</si>
  <si>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</si>
  <si>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</si>
  <si>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</si>
  <si>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</si>
  <si>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</si>
  <si>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</si>
  <si>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</si>
  <si>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</si>
  <si>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</si>
  <si>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</si>
  <si>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</si>
  <si>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</si>
  <si>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</si>
  <si>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</si>
  <si>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</si>
  <si>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</si>
  <si>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</si>
  <si>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</si>
  <si>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</si>
  <si>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</si>
  <si>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</si>
  <si>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</si>
  <si>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</si>
  <si>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</si>
  <si>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</si>
  <si>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</si>
  <si>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</si>
  <si>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</si>
  <si>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</si>
  <si>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</si>
  <si>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</si>
  <si>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</si>
  <si>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</si>
  <si>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</si>
  <si>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</si>
  <si>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</si>
  <si>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</si>
  <si>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</si>
  <si>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</si>
  <si>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</si>
  <si>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</si>
  <si>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</si>
  <si>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</si>
  <si>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</si>
  <si>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</si>
  <si>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</si>
  <si>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</si>
  <si>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</si>
  <si>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</si>
  <si>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</si>
  <si>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</si>
  <si>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</si>
  <si>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</si>
  <si>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</si>
  <si>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</si>
  <si>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</si>
  <si>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</si>
  <si>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</si>
  <si>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</si>
  <si>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</si>
  <si>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</si>
  <si>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</si>
  <si>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</si>
  <si>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</si>
  <si>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</si>
  <si>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</si>
  <si>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</si>
  <si>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</si>
  <si>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</si>
  <si>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</si>
  <si>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</si>
  <si>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</si>
  <si>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</si>
  <si>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</si>
  <si>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</si>
  <si>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</si>
  <si>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</si>
  <si>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</si>
  <si>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</si>
  <si>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</si>
  <si>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</si>
  <si>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</si>
  <si>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</si>
  <si>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</si>
  <si>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</si>
  <si>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</si>
  <si>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</si>
  <si>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</si>
  <si>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</si>
  <si>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</si>
  <si>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</si>
  <si>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</si>
  <si>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</si>
  <si>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</si>
  <si>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</si>
  <si>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</si>
  <si>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</si>
  <si>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</si>
  <si>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</si>
  <si>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</si>
  <si>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</si>
  <si>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</si>
  <si>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</si>
  <si>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</si>
  <si>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</si>
  <si>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</si>
  <si>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</si>
  <si>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</si>
  <si>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</si>
  <si>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</si>
  <si>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</si>
  <si>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</si>
  <si>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</si>
  <si>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</si>
  <si>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</si>
  <si>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</si>
  <si>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</si>
  <si>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</si>
  <si>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</si>
  <si>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</si>
  <si>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</si>
  <si>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</si>
  <si>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</si>
  <si>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</si>
  <si>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</si>
  <si>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</si>
  <si>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</si>
  <si>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</si>
  <si>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</si>
  <si>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</si>
  <si>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</si>
  <si>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</si>
  <si>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</si>
  <si>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</si>
  <si>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</si>
  <si>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</si>
  <si>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</si>
  <si>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</si>
  <si>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</si>
  <si>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</si>
  <si>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</si>
  <si>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</si>
  <si>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</si>
  <si>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</si>
  <si>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</si>
  <si>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</si>
  <si>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</si>
  <si>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</si>
  <si>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</si>
  <si>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</si>
  <si>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</si>
  <si>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</si>
  <si>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</si>
  <si>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</si>
  <si>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</si>
  <si>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</si>
  <si>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</si>
  <si>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</si>
  <si>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MUNICIPAL DE AGUA POTABLE Y ALCANTARILLADO DE MOROLEON</t>
  </si>
  <si>
    <t xml:space="preserve">                                       -  </t>
  </si>
  <si>
    <t xml:space="preserve">                                    -  </t>
  </si>
  <si>
    <t xml:space="preserve">                                        -  </t>
  </si>
  <si>
    <t xml:space="preserve">                                          -  </t>
  </si>
  <si>
    <t xml:space="preserve">                                         -  </t>
  </si>
  <si>
    <t xml:space="preserve">                                           -  </t>
  </si>
  <si>
    <t>31120-8101 SMAPAM</t>
  </si>
  <si>
    <t xml:space="preserve">                                            -  </t>
  </si>
  <si>
    <t xml:space="preserve">                                             -  </t>
  </si>
  <si>
    <t xml:space="preserve">                              -  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</si>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</sst>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0" fontId="16" fillId="0" borderId="0"/>
    <xf numFmtId="0" fontId="1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Border="1" applyAlignment="1" applyProtection="1">
      <alignment vertical="center"/>
      <protection locked="0"/>
    </xf>
    <xf numFmtId="4" fontId="1" fillId="0" borderId="13" xfId="0" applyNumberFormat="1" applyFont="1" applyBorder="1" applyAlignment="1" applyProtection="1">
      <alignment vertical="center"/>
      <protection locked="0"/>
    </xf>
    <xf numFmtId="4" fontId="0" fillId="4" borderId="13" xfId="0" applyNumberFormat="1" applyFill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4" fontId="0" fillId="0" borderId="13" xfId="0" applyNumberFormat="1" applyBorder="1" applyProtection="1">
      <protection locked="0"/>
    </xf>
    <xf numFmtId="43" fontId="1" fillId="0" borderId="13" xfId="4" applyFont="1" applyFill="1" applyBorder="1" applyAlignment="1" applyProtection="1">
      <alignment horizontal="right" vertical="center"/>
      <protection locked="0"/>
    </xf>
    <xf numFmtId="43" fontId="15" fillId="0" borderId="13" xfId="4" applyFont="1" applyFill="1" applyBorder="1" applyProtection="1">
      <protection locked="0"/>
    </xf>
    <xf numFmtId="43" fontId="6" fillId="0" borderId="13" xfId="4" applyFont="1" applyFill="1" applyBorder="1" applyProtection="1">
      <protection locked="0"/>
    </xf>
    <xf numFmtId="43" fontId="0" fillId="0" borderId="13" xfId="4" applyFont="1" applyFill="1" applyBorder="1" applyAlignment="1" applyProtection="1">
      <alignment vertical="center"/>
      <protection locked="0"/>
    </xf>
    <xf numFmtId="43" fontId="15" fillId="0" borderId="13" xfId="4" applyFont="1" applyFill="1" applyBorder="1" applyAlignment="1" applyProtection="1">
      <alignment vertical="center"/>
      <protection locked="0"/>
    </xf>
    <xf numFmtId="4" fontId="1" fillId="4" borderId="13" xfId="0" applyNumberFormat="1" applyFon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5">
    <cellStyle name="Millares 2" xfId="3" xr:uid="{0237CAAD-E7FE-4E16-B5D6-A0B977E3E311}"/>
    <cellStyle name="Millares 3" xfId="4" xr:uid="{F726586E-D8FD-4BEB-B43E-E14807A930A2}"/>
    <cellStyle name="Normal" xfId="0" builtinId="0"/>
    <cellStyle name="Normal 2" xfId="2" xr:uid="{FBBE8046-402C-4C32-9AAF-35B3ABA55E67}"/>
    <cellStyle name="Normal 3" xfId="1" xr:uid="{7720D4BF-FCA6-43F4-A93A-6CA9461286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33" t="s">
        <v>829</v>
      </c>
      <c r="B1" s="134"/>
      <c r="C1" s="134"/>
      <c r="D1" s="134"/>
      <c r="E1" s="135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36" t="s">
        <v>3302</v>
      </c>
      <c r="D3" s="136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5.75" thickBot="1" x14ac:dyDescent="0.3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60" workbookViewId="0">
      <selection activeCell="C75" sqref="C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46" t="s">
        <v>542</v>
      </c>
      <c r="B1" s="146"/>
      <c r="C1" s="146"/>
      <c r="D1" s="146"/>
      <c r="E1" s="90"/>
      <c r="F1" s="90"/>
      <c r="G1" s="90"/>
      <c r="H1" s="90"/>
      <c r="I1" s="90"/>
      <c r="J1" s="90"/>
      <c r="K1" s="90"/>
    </row>
    <row r="2" spans="1:11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9"/>
    </row>
    <row r="3" spans="1:11" ht="14.25" x14ac:dyDescent="0.45">
      <c r="A3" s="140" t="s">
        <v>166</v>
      </c>
      <c r="B3" s="141"/>
      <c r="C3" s="141"/>
      <c r="D3" s="142"/>
    </row>
    <row r="4" spans="1:11" ht="14.25" x14ac:dyDescent="0.45">
      <c r="A4" s="140" t="str">
        <f>TRIMESTRE</f>
        <v>Del 1 de enero al 31 de diciembre de 2022 (b)</v>
      </c>
      <c r="B4" s="141"/>
      <c r="C4" s="141"/>
      <c r="D4" s="142"/>
    </row>
    <row r="5" spans="1:11" ht="14.25" x14ac:dyDescent="0.45">
      <c r="A5" s="143" t="s">
        <v>118</v>
      </c>
      <c r="B5" s="144"/>
      <c r="C5" s="144"/>
      <c r="D5" s="145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x14ac:dyDescent="0.25">
      <c r="A8" s="47" t="s">
        <v>168</v>
      </c>
      <c r="B8" s="33">
        <f>SUM(B9:B11)</f>
        <v>52047114</v>
      </c>
      <c r="C8" s="33">
        <f t="shared" ref="C8:D8" si="0">SUM(C9:C11)</f>
        <v>59571694.68</v>
      </c>
      <c r="D8" s="33">
        <f t="shared" si="0"/>
        <v>59571694.68</v>
      </c>
    </row>
    <row r="9" spans="1:11" x14ac:dyDescent="0.25">
      <c r="A9" s="45" t="s">
        <v>169</v>
      </c>
      <c r="B9" s="126">
        <v>52047114</v>
      </c>
      <c r="C9" s="126">
        <v>59571694.68</v>
      </c>
      <c r="D9" s="126">
        <f>+C9</f>
        <v>59571694.68</v>
      </c>
    </row>
    <row r="10" spans="1:11" ht="14.25" customHeight="1" x14ac:dyDescent="0.25">
      <c r="A10" s="45" t="s">
        <v>170</v>
      </c>
      <c r="B10" s="17">
        <v>0</v>
      </c>
      <c r="C10" s="17">
        <v>0</v>
      </c>
      <c r="D10" s="17">
        <v>0</v>
      </c>
    </row>
    <row r="11" spans="1:11" ht="14.25" customHeight="1" x14ac:dyDescent="0.25">
      <c r="A11" s="45" t="s">
        <v>171</v>
      </c>
      <c r="B11" s="17">
        <v>0</v>
      </c>
      <c r="C11" s="17">
        <v>0</v>
      </c>
      <c r="D11" s="17">
        <v>0</v>
      </c>
    </row>
    <row r="12" spans="1:11" x14ac:dyDescent="0.25">
      <c r="A12" s="77"/>
      <c r="B12" s="4"/>
      <c r="C12" s="4"/>
      <c r="D12" s="4"/>
    </row>
    <row r="13" spans="1:11" x14ac:dyDescent="0.25">
      <c r="A13" s="47" t="s">
        <v>180</v>
      </c>
      <c r="B13" s="33">
        <f>B14+B15</f>
        <v>52047114</v>
      </c>
      <c r="C13" s="33">
        <f t="shared" ref="C13:D13" si="1">C14+C15</f>
        <v>64681543.770000003</v>
      </c>
      <c r="D13" s="33">
        <f t="shared" si="1"/>
        <v>62133027.479999997</v>
      </c>
    </row>
    <row r="14" spans="1:11" x14ac:dyDescent="0.25">
      <c r="A14" s="45" t="s">
        <v>172</v>
      </c>
      <c r="B14" s="128">
        <v>52047114</v>
      </c>
      <c r="C14" s="128">
        <v>64681543.770000003</v>
      </c>
      <c r="D14" s="128">
        <v>62133027.479999997</v>
      </c>
    </row>
    <row r="15" spans="1:11" x14ac:dyDescent="0.25">
      <c r="A15" s="45" t="s">
        <v>173</v>
      </c>
      <c r="B15" s="128">
        <v>0</v>
      </c>
      <c r="C15" s="128">
        <v>0</v>
      </c>
      <c r="D15" s="128">
        <v>0</v>
      </c>
    </row>
    <row r="16" spans="1:11" x14ac:dyDescent="0.25">
      <c r="A16" s="77"/>
      <c r="B16" s="4"/>
      <c r="C16" s="4"/>
      <c r="D16" s="4"/>
    </row>
    <row r="17" spans="1:4" x14ac:dyDescent="0.25">
      <c r="A17" s="47" t="s">
        <v>174</v>
      </c>
      <c r="B17" s="96">
        <f>B18+B19</f>
        <v>0</v>
      </c>
      <c r="C17" s="33">
        <f t="shared" ref="C17" si="2">C18+C19</f>
        <v>21083599.899999999</v>
      </c>
      <c r="D17" s="33">
        <f>D18+D19</f>
        <v>21083599.899999999</v>
      </c>
    </row>
    <row r="18" spans="1:4" x14ac:dyDescent="0.25">
      <c r="A18" s="45" t="s">
        <v>175</v>
      </c>
      <c r="B18" s="97">
        <v>0</v>
      </c>
      <c r="C18" s="128">
        <v>21083599.899999999</v>
      </c>
      <c r="D18" s="128">
        <v>21083599.899999999</v>
      </c>
    </row>
    <row r="19" spans="1:4" ht="14.25" customHeight="1" x14ac:dyDescent="0.25">
      <c r="A19" s="45" t="s">
        <v>176</v>
      </c>
      <c r="B19" s="97">
        <v>0</v>
      </c>
      <c r="C19" s="128">
        <v>0</v>
      </c>
      <c r="D19" s="129">
        <v>0</v>
      </c>
    </row>
    <row r="20" spans="1:4" x14ac:dyDescent="0.2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3">C8-C13+C17</f>
        <v>15973750.809999995</v>
      </c>
      <c r="D21" s="33">
        <f t="shared" si="3"/>
        <v>18522267.100000001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4">C21-C11</f>
        <v>15973750.809999995</v>
      </c>
      <c r="D23" s="33">
        <f t="shared" si="4"/>
        <v>18522267.100000001</v>
      </c>
    </row>
    <row r="24" spans="1:4" x14ac:dyDescent="0.25">
      <c r="A24" s="47"/>
      <c r="B24" s="12"/>
      <c r="C24" s="12"/>
      <c r="D24" s="12"/>
    </row>
    <row r="25" spans="1:4" x14ac:dyDescent="0.25">
      <c r="A25" s="98" t="s">
        <v>179</v>
      </c>
      <c r="B25" s="33">
        <f>B23-B17</f>
        <v>0</v>
      </c>
      <c r="C25" s="33">
        <f t="shared" ref="C25" si="5">C23-C17</f>
        <v>-5109849.0900000036</v>
      </c>
      <c r="D25" s="33">
        <f>D23-D17</f>
        <v>-2561332.799999997</v>
      </c>
    </row>
    <row r="26" spans="1:4" x14ac:dyDescent="0.25">
      <c r="A26" s="99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6">C30+C31</f>
        <v>0</v>
      </c>
      <c r="D29" s="51">
        <f t="shared" si="6"/>
        <v>0</v>
      </c>
    </row>
    <row r="30" spans="1:4" x14ac:dyDescent="0.25">
      <c r="A30" s="45" t="s">
        <v>187</v>
      </c>
      <c r="B30" s="50"/>
      <c r="C30" s="50"/>
      <c r="D30" s="50"/>
    </row>
    <row r="31" spans="1:4" x14ac:dyDescent="0.25">
      <c r="A31" s="45" t="s">
        <v>188</v>
      </c>
      <c r="B31" s="50"/>
      <c r="C31" s="50"/>
      <c r="D31" s="50"/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7">C25+C29</f>
        <v>-5109849.0900000036</v>
      </c>
      <c r="D33" s="51">
        <f t="shared" si="7"/>
        <v>-2561332.799999997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8">C38+C39</f>
        <v>0</v>
      </c>
      <c r="D37" s="51">
        <f t="shared" si="8"/>
        <v>0</v>
      </c>
    </row>
    <row r="38" spans="1:4" x14ac:dyDescent="0.25">
      <c r="A38" s="45" t="s">
        <v>192</v>
      </c>
      <c r="B38" s="50"/>
      <c r="C38" s="50"/>
      <c r="D38" s="50"/>
    </row>
    <row r="39" spans="1:4" x14ac:dyDescent="0.25">
      <c r="A39" s="45" t="s">
        <v>193</v>
      </c>
      <c r="B39" s="50"/>
      <c r="C39" s="50"/>
      <c r="D39" s="50"/>
    </row>
    <row r="40" spans="1:4" x14ac:dyDescent="0.25">
      <c r="A40" s="47" t="s">
        <v>194</v>
      </c>
      <c r="B40" s="51">
        <f>B41+B42</f>
        <v>0</v>
      </c>
      <c r="C40" s="51">
        <f t="shared" ref="C40:D40" si="9">C41+C42</f>
        <v>0</v>
      </c>
      <c r="D40" s="51">
        <f t="shared" si="9"/>
        <v>0</v>
      </c>
    </row>
    <row r="41" spans="1:4" x14ac:dyDescent="0.25">
      <c r="A41" s="45" t="s">
        <v>195</v>
      </c>
      <c r="B41" s="50"/>
      <c r="C41" s="50"/>
      <c r="D41" s="50"/>
    </row>
    <row r="42" spans="1:4" x14ac:dyDescent="0.25">
      <c r="A42" s="45" t="s">
        <v>196</v>
      </c>
      <c r="B42" s="50"/>
      <c r="C42" s="50"/>
      <c r="D42" s="50"/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0">C37-C40</f>
        <v>0</v>
      </c>
      <c r="D44" s="51">
        <f t="shared" si="10"/>
        <v>0</v>
      </c>
    </row>
    <row r="45" spans="1:4" x14ac:dyDescent="0.25">
      <c r="A45" s="115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3" t="s">
        <v>198</v>
      </c>
      <c r="B48" s="101">
        <f>B9</f>
        <v>52047114</v>
      </c>
      <c r="C48" s="101">
        <f>C9</f>
        <v>59571694.68</v>
      </c>
      <c r="D48" s="101">
        <f t="shared" ref="D48" si="11">D9</f>
        <v>59571694.68</v>
      </c>
    </row>
    <row r="49" spans="1:4" x14ac:dyDescent="0.25">
      <c r="A49" s="104" t="s">
        <v>199</v>
      </c>
      <c r="B49" s="51">
        <f>B50-B51</f>
        <v>0</v>
      </c>
      <c r="C49" s="51">
        <f t="shared" ref="C49:D49" si="12">C50-C51</f>
        <v>0</v>
      </c>
      <c r="D49" s="51">
        <f t="shared" si="12"/>
        <v>0</v>
      </c>
    </row>
    <row r="50" spans="1:4" x14ac:dyDescent="0.25">
      <c r="A50" s="105" t="s">
        <v>192</v>
      </c>
      <c r="B50" s="50"/>
      <c r="C50" s="50"/>
      <c r="D50" s="50"/>
    </row>
    <row r="51" spans="1:4" x14ac:dyDescent="0.25">
      <c r="A51" s="105" t="s">
        <v>195</v>
      </c>
      <c r="B51" s="50"/>
      <c r="C51" s="50"/>
      <c r="D51" s="50"/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52047114</v>
      </c>
      <c r="C53" s="50">
        <f t="shared" ref="C53:D53" si="13">C14</f>
        <v>64681543.770000003</v>
      </c>
      <c r="D53" s="50">
        <f t="shared" si="13"/>
        <v>62133027.479999997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2">
        <f>B18</f>
        <v>0</v>
      </c>
      <c r="C55" s="50">
        <f t="shared" ref="C55:D55" si="14">C18</f>
        <v>21083599.899999999</v>
      </c>
      <c r="D55" s="50">
        <f t="shared" si="14"/>
        <v>21083599.899999999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8" t="s">
        <v>201</v>
      </c>
      <c r="B57" s="51">
        <f>B48+B49-B53+B55</f>
        <v>0</v>
      </c>
      <c r="C57" s="51">
        <f>C48+C49-C53+C55</f>
        <v>15973750.809999995</v>
      </c>
      <c r="D57" s="51">
        <f t="shared" ref="D57" si="15">D48+D49-D53+D55</f>
        <v>18522267.100000001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8" t="s">
        <v>200</v>
      </c>
      <c r="B59" s="51">
        <f>B57-B49</f>
        <v>0</v>
      </c>
      <c r="C59" s="51">
        <f t="shared" ref="C59:D59" si="16">C57-C49</f>
        <v>15973750.809999995</v>
      </c>
      <c r="D59" s="51">
        <f t="shared" si="16"/>
        <v>18522267.100000001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3" t="s">
        <v>170</v>
      </c>
      <c r="B63" s="100">
        <f>B10</f>
        <v>0</v>
      </c>
      <c r="C63" s="100">
        <f t="shared" ref="C63:D63" si="17">C10</f>
        <v>0</v>
      </c>
      <c r="D63" s="100">
        <f t="shared" si="17"/>
        <v>0</v>
      </c>
    </row>
    <row r="64" spans="1:4" ht="30" x14ac:dyDescent="0.25">
      <c r="A64" s="104" t="s">
        <v>202</v>
      </c>
      <c r="B64" s="33">
        <f>B65-B66</f>
        <v>0</v>
      </c>
      <c r="C64" s="33">
        <f t="shared" ref="C64:D64" si="18">C65-C66</f>
        <v>0</v>
      </c>
      <c r="D64" s="33">
        <f t="shared" si="18"/>
        <v>0</v>
      </c>
    </row>
    <row r="65" spans="1:4" x14ac:dyDescent="0.25">
      <c r="A65" s="105" t="s">
        <v>193</v>
      </c>
      <c r="B65" s="17"/>
      <c r="C65" s="17"/>
      <c r="D65" s="17"/>
    </row>
    <row r="66" spans="1:4" x14ac:dyDescent="0.25">
      <c r="A66" s="105" t="s">
        <v>196</v>
      </c>
      <c r="B66" s="17"/>
      <c r="C66" s="17"/>
      <c r="D66" s="17"/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0</v>
      </c>
      <c r="C68" s="17">
        <f t="shared" ref="C68:D68" si="19">C15</f>
        <v>0</v>
      </c>
      <c r="D68" s="17">
        <f t="shared" si="19"/>
        <v>0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7">
        <f>B19</f>
        <v>0</v>
      </c>
      <c r="C70" s="17">
        <f t="shared" ref="C70:D70" si="20">C19</f>
        <v>0</v>
      </c>
      <c r="D70" s="17">
        <f t="shared" si="20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8" t="s">
        <v>205</v>
      </c>
      <c r="B72" s="33">
        <f>B63+B64-B68+B70</f>
        <v>0</v>
      </c>
      <c r="C72" s="33">
        <f t="shared" ref="C72:D72" si="21">C63+C64-C68+C70</f>
        <v>0</v>
      </c>
      <c r="D72" s="33">
        <f t="shared" si="21"/>
        <v>0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8" t="s">
        <v>204</v>
      </c>
      <c r="B74" s="33">
        <f>B72-B64</f>
        <v>0</v>
      </c>
      <c r="C74" s="33">
        <f>C72-C64</f>
        <v>0</v>
      </c>
      <c r="D74" s="33">
        <f t="shared" ref="D74" si="22">D72-D64</f>
        <v>0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52047114</v>
      </c>
      <c r="Q2" s="13">
        <f>'Formato 4'!C8</f>
        <v>59571694.68</v>
      </c>
      <c r="R2" s="13">
        <f>'Formato 4'!D8</f>
        <v>59571694.68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52047114</v>
      </c>
      <c r="Q3" s="13">
        <f>'Formato 4'!C9</f>
        <v>59571694.68</v>
      </c>
      <c r="R3" s="13">
        <f>'Formato 4'!D9</f>
        <v>59571694.68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52047114</v>
      </c>
      <c r="Q6" s="13">
        <f>'Formato 4'!C13</f>
        <v>64681543.770000003</v>
      </c>
      <c r="R6" s="13">
        <f>'Formato 4'!D13</f>
        <v>62133027.479999997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52047114</v>
      </c>
      <c r="Q7" s="13">
        <f>'Formato 4'!C14</f>
        <v>64681543.770000003</v>
      </c>
      <c r="R7" s="13">
        <f>'Formato 4'!D14</f>
        <v>62133027.479999997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0</v>
      </c>
      <c r="Q8" s="13">
        <f>'Formato 4'!C15</f>
        <v>0</v>
      </c>
      <c r="R8" s="13">
        <f>'Formato 4'!D15</f>
        <v>0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21083599.899999999</v>
      </c>
      <c r="R9" s="13">
        <f>'Formato 4'!D17</f>
        <v>21083599.899999999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21083599.899999999</v>
      </c>
      <c r="R10" s="13">
        <f>'Formato 4'!D18</f>
        <v>21083599.899999999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15973750.809999995</v>
      </c>
      <c r="R12" s="13">
        <f>'Formato 4'!D21</f>
        <v>18522267.100000001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15973750.809999995</v>
      </c>
      <c r="R13" s="13">
        <f>'Formato 4'!D23</f>
        <v>18522267.100000001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-5109849.0900000036</v>
      </c>
      <c r="R14" s="13">
        <f>'Formato 4'!D25</f>
        <v>-2561332.799999997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-5109849.0900000036</v>
      </c>
      <c r="R18">
        <f>'Formato 4'!D33</f>
        <v>-2561332.799999997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52047114</v>
      </c>
      <c r="Q26">
        <f>'Formato 4'!C48</f>
        <v>59571694.68</v>
      </c>
      <c r="R26">
        <f>'Formato 4'!D48</f>
        <v>59571694.68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52047114</v>
      </c>
      <c r="Q30">
        <f>'Formato 4'!C53</f>
        <v>64681543.770000003</v>
      </c>
      <c r="R30">
        <f>'Formato 4'!D53</f>
        <v>62133027.479999997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21083599.899999999</v>
      </c>
      <c r="R31">
        <f>'Formato 4'!D55</f>
        <v>21083599.899999999</v>
      </c>
    </row>
    <row r="32" spans="1:18" x14ac:dyDescent="0.2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x14ac:dyDescent="0.2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4" zoomScale="85" zoomScaleNormal="85" workbookViewId="0">
      <selection activeCell="E70" sqref="E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52" t="s">
        <v>206</v>
      </c>
      <c r="B1" s="152"/>
      <c r="C1" s="152"/>
      <c r="D1" s="152"/>
      <c r="E1" s="152"/>
      <c r="F1" s="152"/>
      <c r="G1" s="152"/>
    </row>
    <row r="2" spans="1:8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8" x14ac:dyDescent="0.25">
      <c r="A3" s="140" t="s">
        <v>207</v>
      </c>
      <c r="B3" s="141"/>
      <c r="C3" s="141"/>
      <c r="D3" s="141"/>
      <c r="E3" s="141"/>
      <c r="F3" s="141"/>
      <c r="G3" s="142"/>
    </row>
    <row r="4" spans="1:8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2"/>
    </row>
    <row r="5" spans="1:8" ht="14.25" x14ac:dyDescent="0.45">
      <c r="A5" s="143" t="s">
        <v>118</v>
      </c>
      <c r="B5" s="144"/>
      <c r="C5" s="144"/>
      <c r="D5" s="144"/>
      <c r="E5" s="144"/>
      <c r="F5" s="144"/>
      <c r="G5" s="145"/>
    </row>
    <row r="6" spans="1:8" x14ac:dyDescent="0.25">
      <c r="A6" s="149" t="s">
        <v>214</v>
      </c>
      <c r="B6" s="151" t="s">
        <v>208</v>
      </c>
      <c r="C6" s="151"/>
      <c r="D6" s="151"/>
      <c r="E6" s="151"/>
      <c r="F6" s="151"/>
      <c r="G6" s="151" t="s">
        <v>209</v>
      </c>
    </row>
    <row r="7" spans="1:8" ht="30" x14ac:dyDescent="0.25">
      <c r="A7" s="150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51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ht="14.25" customHeight="1" x14ac:dyDescent="0.25">
      <c r="A9" s="45" t="s">
        <v>216</v>
      </c>
      <c r="B9" s="50" t="s">
        <v>3306</v>
      </c>
      <c r="C9" s="50" t="s">
        <v>3307</v>
      </c>
      <c r="D9" s="50" t="s">
        <v>3308</v>
      </c>
      <c r="E9" s="50" t="s">
        <v>3308</v>
      </c>
      <c r="F9" s="50" t="s">
        <v>3308</v>
      </c>
      <c r="G9" s="50" t="s">
        <v>3305</v>
      </c>
      <c r="H9" s="6"/>
    </row>
    <row r="10" spans="1:8" ht="14.25" customHeight="1" x14ac:dyDescent="0.25">
      <c r="A10" s="45" t="s">
        <v>217</v>
      </c>
      <c r="B10" s="50" t="s">
        <v>3306</v>
      </c>
      <c r="C10" s="50" t="s">
        <v>3307</v>
      </c>
      <c r="D10" s="50" t="s">
        <v>3308</v>
      </c>
      <c r="E10" s="50" t="s">
        <v>3308</v>
      </c>
      <c r="F10" s="50" t="s">
        <v>3308</v>
      </c>
      <c r="G10" s="50" t="s">
        <v>3305</v>
      </c>
    </row>
    <row r="11" spans="1:8" ht="14.25" customHeight="1" x14ac:dyDescent="0.25">
      <c r="A11" s="45" t="s">
        <v>218</v>
      </c>
      <c r="B11" s="50" t="s">
        <v>3306</v>
      </c>
      <c r="C11" s="50" t="s">
        <v>3307</v>
      </c>
      <c r="D11" s="50" t="s">
        <v>3308</v>
      </c>
      <c r="E11" s="50" t="s">
        <v>3308</v>
      </c>
      <c r="F11" s="50" t="s">
        <v>3308</v>
      </c>
      <c r="G11" s="50" t="s">
        <v>3305</v>
      </c>
    </row>
    <row r="12" spans="1:8" ht="14.25" customHeight="1" x14ac:dyDescent="0.25">
      <c r="A12" s="45" t="s">
        <v>219</v>
      </c>
      <c r="B12" s="50" t="s">
        <v>3306</v>
      </c>
      <c r="C12" s="50" t="s">
        <v>3307</v>
      </c>
      <c r="D12" s="50" t="s">
        <v>3308</v>
      </c>
      <c r="E12" s="50" t="s">
        <v>3308</v>
      </c>
      <c r="F12" s="50" t="s">
        <v>3308</v>
      </c>
      <c r="G12" s="50" t="s">
        <v>3305</v>
      </c>
    </row>
    <row r="13" spans="1:8" ht="14.25" customHeight="1" x14ac:dyDescent="0.25">
      <c r="A13" s="45" t="s">
        <v>220</v>
      </c>
      <c r="B13" s="131">
        <v>1193520</v>
      </c>
      <c r="C13" s="131">
        <v>1601520.87</v>
      </c>
      <c r="D13" s="130">
        <v>2795040.87</v>
      </c>
      <c r="E13" s="131">
        <v>2795040.87</v>
      </c>
      <c r="F13" s="131">
        <v>2795040.87</v>
      </c>
      <c r="G13" s="130">
        <f>+F13-B13</f>
        <v>1601520.87</v>
      </c>
    </row>
    <row r="14" spans="1:8" ht="14.25" customHeight="1" x14ac:dyDescent="0.25">
      <c r="A14" s="45" t="s">
        <v>221</v>
      </c>
      <c r="B14" s="50" t="s">
        <v>3306</v>
      </c>
      <c r="C14" s="50" t="s">
        <v>3307</v>
      </c>
      <c r="D14" s="50" t="s">
        <v>3308</v>
      </c>
      <c r="E14" s="50" t="s">
        <v>3308</v>
      </c>
      <c r="F14" s="50" t="s">
        <v>3308</v>
      </c>
      <c r="G14" s="50" t="s">
        <v>3305</v>
      </c>
    </row>
    <row r="15" spans="1:8" ht="14.25" customHeight="1" x14ac:dyDescent="0.25">
      <c r="A15" s="45" t="s">
        <v>222</v>
      </c>
      <c r="B15" s="121">
        <v>44453594</v>
      </c>
      <c r="C15" s="121">
        <v>10142013.74</v>
      </c>
      <c r="D15" s="121">
        <v>54595607.740000002</v>
      </c>
      <c r="E15" s="121">
        <v>54595607.740000002</v>
      </c>
      <c r="F15" s="121">
        <v>54595607.740000002</v>
      </c>
      <c r="G15" s="121">
        <f>+F15-B15</f>
        <v>10142013.740000002</v>
      </c>
    </row>
    <row r="16" spans="1:8" x14ac:dyDescent="0.2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ht="14.25" x14ac:dyDescent="0.45">
      <c r="A17" s="53" t="s">
        <v>223</v>
      </c>
      <c r="B17" s="50"/>
      <c r="C17" s="50"/>
      <c r="D17" s="50"/>
      <c r="E17" s="50"/>
      <c r="F17" s="50"/>
      <c r="G17" s="50"/>
    </row>
    <row r="18" spans="1:7" ht="14.25" x14ac:dyDescent="0.45">
      <c r="A18" s="53" t="s">
        <v>224</v>
      </c>
      <c r="B18" s="50"/>
      <c r="C18" s="50"/>
      <c r="D18" s="50"/>
      <c r="E18" s="50"/>
      <c r="F18" s="50"/>
      <c r="G18" s="50"/>
    </row>
    <row r="19" spans="1:7" x14ac:dyDescent="0.25">
      <c r="A19" s="53" t="s">
        <v>225</v>
      </c>
      <c r="B19" s="50"/>
      <c r="C19" s="50"/>
      <c r="D19" s="50"/>
      <c r="E19" s="50"/>
      <c r="F19" s="50"/>
      <c r="G19" s="50"/>
    </row>
    <row r="20" spans="1:7" x14ac:dyDescent="0.25">
      <c r="A20" s="53" t="s">
        <v>226</v>
      </c>
      <c r="B20" s="50"/>
      <c r="C20" s="50"/>
      <c r="D20" s="50"/>
      <c r="E20" s="50"/>
      <c r="F20" s="50"/>
      <c r="G20" s="50"/>
    </row>
    <row r="21" spans="1:7" x14ac:dyDescent="0.25">
      <c r="A21" s="53" t="s">
        <v>227</v>
      </c>
      <c r="B21" s="50"/>
      <c r="C21" s="50"/>
      <c r="D21" s="50"/>
      <c r="E21" s="50"/>
      <c r="F21" s="50"/>
      <c r="G21" s="50"/>
    </row>
    <row r="22" spans="1:7" x14ac:dyDescent="0.25">
      <c r="A22" s="53" t="s">
        <v>228</v>
      </c>
      <c r="B22" s="50"/>
      <c r="C22" s="50"/>
      <c r="D22" s="50"/>
      <c r="E22" s="50"/>
      <c r="F22" s="50"/>
      <c r="G22" s="50"/>
    </row>
    <row r="23" spans="1:7" x14ac:dyDescent="0.25">
      <c r="A23" s="53" t="s">
        <v>229</v>
      </c>
      <c r="B23" s="50"/>
      <c r="C23" s="50"/>
      <c r="D23" s="50"/>
      <c r="E23" s="50"/>
      <c r="F23" s="50"/>
      <c r="G23" s="50"/>
    </row>
    <row r="24" spans="1:7" x14ac:dyDescent="0.25">
      <c r="A24" s="53" t="s">
        <v>230</v>
      </c>
      <c r="B24" s="50"/>
      <c r="C24" s="50"/>
      <c r="D24" s="50"/>
      <c r="E24" s="50"/>
      <c r="F24" s="50"/>
      <c r="G24" s="50"/>
    </row>
    <row r="25" spans="1:7" x14ac:dyDescent="0.25">
      <c r="A25" s="53" t="s">
        <v>231</v>
      </c>
      <c r="B25" s="50"/>
      <c r="C25" s="50"/>
      <c r="D25" s="50"/>
      <c r="E25" s="50"/>
      <c r="F25" s="50"/>
      <c r="G25" s="50"/>
    </row>
    <row r="26" spans="1:7" x14ac:dyDescent="0.25">
      <c r="A26" s="53" t="s">
        <v>232</v>
      </c>
      <c r="B26" s="50"/>
      <c r="C26" s="50"/>
      <c r="D26" s="50"/>
      <c r="E26" s="50"/>
      <c r="F26" s="50"/>
      <c r="G26" s="50"/>
    </row>
    <row r="27" spans="1:7" x14ac:dyDescent="0.25">
      <c r="A27" s="53" t="s">
        <v>233</v>
      </c>
      <c r="B27" s="50"/>
      <c r="C27" s="50"/>
      <c r="D27" s="50"/>
      <c r="E27" s="50"/>
      <c r="F27" s="50"/>
      <c r="G27" s="50"/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/>
      <c r="C29" s="50"/>
      <c r="D29" s="50"/>
      <c r="E29" s="50"/>
      <c r="F29" s="50"/>
      <c r="G29" s="50"/>
    </row>
    <row r="30" spans="1:7" x14ac:dyDescent="0.25">
      <c r="A30" s="53" t="s">
        <v>236</v>
      </c>
      <c r="B30" s="50"/>
      <c r="C30" s="50"/>
      <c r="D30" s="50"/>
      <c r="E30" s="50"/>
      <c r="F30" s="50"/>
      <c r="G30" s="50"/>
    </row>
    <row r="31" spans="1:7" x14ac:dyDescent="0.25">
      <c r="A31" s="53" t="s">
        <v>237</v>
      </c>
      <c r="B31" s="50"/>
      <c r="C31" s="50"/>
      <c r="D31" s="50"/>
      <c r="E31" s="50"/>
      <c r="F31" s="50"/>
      <c r="G31" s="50"/>
    </row>
    <row r="32" spans="1:7" x14ac:dyDescent="0.25">
      <c r="A32" s="53" t="s">
        <v>238</v>
      </c>
      <c r="B32" s="50"/>
      <c r="C32" s="50"/>
      <c r="D32" s="50"/>
      <c r="E32" s="50"/>
      <c r="F32" s="50"/>
      <c r="G32" s="50"/>
    </row>
    <row r="33" spans="1:8" x14ac:dyDescent="0.25">
      <c r="A33" s="53" t="s">
        <v>239</v>
      </c>
      <c r="B33" s="50"/>
      <c r="C33" s="50"/>
      <c r="D33" s="50"/>
      <c r="E33" s="50"/>
      <c r="F33" s="50"/>
      <c r="G33" s="50"/>
    </row>
    <row r="34" spans="1:8" x14ac:dyDescent="0.25">
      <c r="A34" s="45" t="s">
        <v>240</v>
      </c>
      <c r="B34" s="121">
        <v>6400000</v>
      </c>
      <c r="C34" s="121">
        <v>-4218953.93</v>
      </c>
      <c r="D34" s="121">
        <v>2181046.0699999998</v>
      </c>
      <c r="E34" s="50">
        <v>2181046.0699999998</v>
      </c>
      <c r="F34" s="50">
        <v>2181046.0699999998</v>
      </c>
      <c r="G34" s="121">
        <f>+F34-B34</f>
        <v>-4218953.93</v>
      </c>
    </row>
    <row r="35" spans="1:8" x14ac:dyDescent="0.25">
      <c r="A35" s="45" t="s">
        <v>241</v>
      </c>
      <c r="B35" s="50">
        <f>B36</f>
        <v>0</v>
      </c>
      <c r="C35" s="50">
        <f t="shared" ref="C35:F35" si="2">C36</f>
        <v>0</v>
      </c>
      <c r="D35" s="50">
        <f t="shared" si="2"/>
        <v>0</v>
      </c>
      <c r="E35" s="50">
        <f t="shared" si="2"/>
        <v>0</v>
      </c>
      <c r="F35" s="50">
        <f t="shared" si="2"/>
        <v>0</v>
      </c>
      <c r="G35" s="50">
        <f>G36</f>
        <v>0</v>
      </c>
    </row>
    <row r="36" spans="1:8" x14ac:dyDescent="0.25">
      <c r="A36" s="53" t="s">
        <v>242</v>
      </c>
      <c r="B36" s="50"/>
      <c r="C36" s="50"/>
      <c r="D36" s="50"/>
      <c r="E36" s="50"/>
      <c r="F36" s="50"/>
      <c r="G36" s="50"/>
    </row>
    <row r="37" spans="1:8" x14ac:dyDescent="0.25">
      <c r="A37" s="45" t="s">
        <v>243</v>
      </c>
      <c r="B37" s="50">
        <f>B38+B39</f>
        <v>0</v>
      </c>
      <c r="C37" s="50">
        <f t="shared" ref="C37:G37" si="3">C38+C39</f>
        <v>0</v>
      </c>
      <c r="D37" s="50">
        <f t="shared" si="3"/>
        <v>0</v>
      </c>
      <c r="E37" s="50">
        <f t="shared" si="3"/>
        <v>0</v>
      </c>
      <c r="F37" s="50">
        <f t="shared" si="3"/>
        <v>0</v>
      </c>
      <c r="G37" s="50">
        <f t="shared" si="3"/>
        <v>0</v>
      </c>
    </row>
    <row r="38" spans="1:8" x14ac:dyDescent="0.25">
      <c r="A38" s="53" t="s">
        <v>244</v>
      </c>
      <c r="B38" s="50"/>
      <c r="C38" s="50"/>
      <c r="D38" s="50"/>
      <c r="E38" s="50"/>
      <c r="F38" s="50"/>
      <c r="G38" s="50"/>
    </row>
    <row r="39" spans="1:8" x14ac:dyDescent="0.25">
      <c r="A39" s="53" t="s">
        <v>245</v>
      </c>
      <c r="B39" s="50"/>
      <c r="C39" s="50"/>
      <c r="D39" s="50"/>
      <c r="E39" s="50"/>
      <c r="F39" s="50"/>
      <c r="G39" s="50"/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52047114</v>
      </c>
      <c r="C41" s="51">
        <f t="shared" ref="C41:E41" si="4">SUM(C9,C10,C11,C12,C13,C14,C15,C16,C28,C34,C35,C37)</f>
        <v>7524580.6799999997</v>
      </c>
      <c r="D41" s="51">
        <f t="shared" si="4"/>
        <v>59571694.68</v>
      </c>
      <c r="E41" s="51">
        <f t="shared" si="4"/>
        <v>59571694.68</v>
      </c>
      <c r="F41" s="51">
        <f>SUM(F9,F10,F11,F12,F13,F14,F15,F16,F28,F34,F35,F37)</f>
        <v>59571694.68</v>
      </c>
      <c r="G41" s="51">
        <f>SUM(G9,G10,G11,G12,G13,G14,G15,G16,G28,G34,G35,G37)</f>
        <v>7524580.6800000034</v>
      </c>
    </row>
    <row r="42" spans="1:8" x14ac:dyDescent="0.25">
      <c r="A42" s="47" t="s">
        <v>246</v>
      </c>
      <c r="B42" s="106"/>
      <c r="C42" s="106"/>
      <c r="D42" s="106"/>
      <c r="E42" s="106"/>
      <c r="F42" s="106"/>
      <c r="G42" s="51">
        <f>IF(G41&gt;0,G41,0)</f>
        <v>7524580.6800000034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5">SUM(C46:C53)</f>
        <v>0</v>
      </c>
      <c r="D45" s="50">
        <f t="shared" si="5"/>
        <v>0</v>
      </c>
      <c r="E45" s="50">
        <f t="shared" si="5"/>
        <v>0</v>
      </c>
      <c r="F45" s="50">
        <f t="shared" si="5"/>
        <v>0</v>
      </c>
      <c r="G45" s="50">
        <f t="shared" si="5"/>
        <v>0</v>
      </c>
    </row>
    <row r="46" spans="1:8" x14ac:dyDescent="0.25">
      <c r="A46" s="58" t="s">
        <v>249</v>
      </c>
      <c r="B46" s="50"/>
      <c r="C46" s="50"/>
      <c r="D46" s="50"/>
      <c r="E46" s="50"/>
      <c r="F46" s="50"/>
      <c r="G46" s="50"/>
    </row>
    <row r="47" spans="1:8" x14ac:dyDescent="0.25">
      <c r="A47" s="58" t="s">
        <v>250</v>
      </c>
      <c r="B47" s="50"/>
      <c r="C47" s="50"/>
      <c r="D47" s="50"/>
      <c r="E47" s="50"/>
      <c r="F47" s="50"/>
      <c r="G47" s="50"/>
    </row>
    <row r="48" spans="1:8" x14ac:dyDescent="0.25">
      <c r="A48" s="58" t="s">
        <v>251</v>
      </c>
      <c r="B48" s="50"/>
      <c r="C48" s="50"/>
      <c r="D48" s="50"/>
      <c r="E48" s="50"/>
      <c r="F48" s="50"/>
      <c r="G48" s="50"/>
    </row>
    <row r="49" spans="1:7" ht="30" x14ac:dyDescent="0.25">
      <c r="A49" s="58" t="s">
        <v>252</v>
      </c>
      <c r="B49" s="50"/>
      <c r="C49" s="50"/>
      <c r="D49" s="50"/>
      <c r="E49" s="50"/>
      <c r="F49" s="50"/>
      <c r="G49" s="50"/>
    </row>
    <row r="50" spans="1:7" x14ac:dyDescent="0.25">
      <c r="A50" s="58" t="s">
        <v>253</v>
      </c>
      <c r="B50" s="50"/>
      <c r="C50" s="50"/>
      <c r="D50" s="50"/>
      <c r="E50" s="50"/>
      <c r="F50" s="50"/>
      <c r="G50" s="50"/>
    </row>
    <row r="51" spans="1:7" x14ac:dyDescent="0.25">
      <c r="A51" s="58" t="s">
        <v>254</v>
      </c>
      <c r="B51" s="50"/>
      <c r="C51" s="50"/>
      <c r="D51" s="50"/>
      <c r="E51" s="50"/>
      <c r="F51" s="50"/>
      <c r="G51" s="50"/>
    </row>
    <row r="52" spans="1:7" x14ac:dyDescent="0.25">
      <c r="A52" s="40" t="s">
        <v>255</v>
      </c>
      <c r="B52" s="50"/>
      <c r="C52" s="50"/>
      <c r="D52" s="50"/>
      <c r="E52" s="50"/>
      <c r="F52" s="50"/>
      <c r="G52" s="50"/>
    </row>
    <row r="53" spans="1:7" x14ac:dyDescent="0.25">
      <c r="A53" s="53" t="s">
        <v>256</v>
      </c>
      <c r="B53" s="50"/>
      <c r="C53" s="50"/>
      <c r="D53" s="50"/>
      <c r="E53" s="50"/>
      <c r="F53" s="50"/>
      <c r="G53" s="50"/>
    </row>
    <row r="54" spans="1:7" x14ac:dyDescent="0.25">
      <c r="A54" s="45" t="s">
        <v>257</v>
      </c>
      <c r="B54" s="50">
        <f>SUM(B55:B58)</f>
        <v>0</v>
      </c>
      <c r="C54" s="50">
        <f t="shared" ref="C54:G54" si="6">SUM(C55:C58)</f>
        <v>0</v>
      </c>
      <c r="D54" s="50">
        <f t="shared" si="6"/>
        <v>0</v>
      </c>
      <c r="E54" s="50">
        <f t="shared" si="6"/>
        <v>0</v>
      </c>
      <c r="F54" s="50">
        <f t="shared" si="6"/>
        <v>0</v>
      </c>
      <c r="G54" s="50">
        <f t="shared" si="6"/>
        <v>0</v>
      </c>
    </row>
    <row r="55" spans="1:7" x14ac:dyDescent="0.25">
      <c r="A55" s="40" t="s">
        <v>258</v>
      </c>
      <c r="B55" s="50"/>
      <c r="C55" s="50"/>
      <c r="D55" s="50"/>
      <c r="E55" s="50"/>
      <c r="F55" s="50"/>
      <c r="G55" s="50"/>
    </row>
    <row r="56" spans="1:7" x14ac:dyDescent="0.25">
      <c r="A56" s="58" t="s">
        <v>259</v>
      </c>
      <c r="B56" s="50"/>
      <c r="C56" s="50"/>
      <c r="D56" s="50"/>
      <c r="E56" s="50"/>
      <c r="F56" s="50"/>
      <c r="G56" s="50"/>
    </row>
    <row r="57" spans="1:7" x14ac:dyDescent="0.25">
      <c r="A57" s="58" t="s">
        <v>260</v>
      </c>
      <c r="B57" s="50"/>
      <c r="C57" s="50"/>
      <c r="D57" s="50"/>
      <c r="E57" s="50"/>
      <c r="F57" s="50"/>
      <c r="G57" s="50"/>
    </row>
    <row r="58" spans="1:7" x14ac:dyDescent="0.25">
      <c r="A58" s="40" t="s">
        <v>261</v>
      </c>
      <c r="B58" s="50"/>
      <c r="C58" s="50"/>
      <c r="D58" s="50"/>
      <c r="E58" s="50"/>
      <c r="F58" s="50"/>
      <c r="G58" s="50"/>
    </row>
    <row r="59" spans="1:7" x14ac:dyDescent="0.25">
      <c r="A59" s="45" t="s">
        <v>262</v>
      </c>
      <c r="B59" s="50">
        <f>SUM(B60:B61)</f>
        <v>0</v>
      </c>
      <c r="C59" s="50">
        <f t="shared" ref="C59:G59" si="7">SUM(C60:C61)</f>
        <v>0</v>
      </c>
      <c r="D59" s="50">
        <f t="shared" si="7"/>
        <v>0</v>
      </c>
      <c r="E59" s="50">
        <f t="shared" si="7"/>
        <v>0</v>
      </c>
      <c r="F59" s="50">
        <f t="shared" si="7"/>
        <v>0</v>
      </c>
      <c r="G59" s="50">
        <f t="shared" si="7"/>
        <v>0</v>
      </c>
    </row>
    <row r="60" spans="1:7" x14ac:dyDescent="0.25">
      <c r="A60" s="58" t="s">
        <v>263</v>
      </c>
      <c r="B60" s="50"/>
      <c r="C60" s="50"/>
      <c r="D60" s="50"/>
      <c r="E60" s="50"/>
      <c r="F60" s="50"/>
      <c r="G60" s="50"/>
    </row>
    <row r="61" spans="1:7" x14ac:dyDescent="0.25">
      <c r="A61" s="58" t="s">
        <v>264</v>
      </c>
      <c r="B61" s="50"/>
      <c r="C61" s="50"/>
      <c r="D61" s="50"/>
      <c r="E61" s="50"/>
      <c r="F61" s="50"/>
      <c r="G61" s="50"/>
    </row>
    <row r="62" spans="1:7" x14ac:dyDescent="0.25">
      <c r="A62" s="45" t="s">
        <v>265</v>
      </c>
      <c r="B62" s="50"/>
      <c r="C62" s="50"/>
      <c r="D62" s="50"/>
      <c r="E62" s="50"/>
      <c r="F62" s="50"/>
      <c r="G62" s="50"/>
    </row>
    <row r="63" spans="1:7" x14ac:dyDescent="0.25">
      <c r="A63" s="45" t="s">
        <v>266</v>
      </c>
      <c r="B63" s="50"/>
      <c r="C63" s="50"/>
      <c r="D63" s="50"/>
      <c r="E63" s="50"/>
      <c r="F63" s="50"/>
      <c r="G63" s="50"/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8">C45+C54+C59+C62+C63</f>
        <v>0</v>
      </c>
      <c r="D65" s="51">
        <f t="shared" si="8"/>
        <v>0</v>
      </c>
      <c r="E65" s="51">
        <f t="shared" si="8"/>
        <v>0</v>
      </c>
      <c r="F65" s="51">
        <f t="shared" si="8"/>
        <v>0</v>
      </c>
      <c r="G65" s="51">
        <f t="shared" si="8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9">C68</f>
        <v>21083599.899999999</v>
      </c>
      <c r="D67" s="51">
        <f t="shared" si="9"/>
        <v>21083599.899999999</v>
      </c>
      <c r="E67" s="51">
        <f t="shared" si="9"/>
        <v>21083599.899999999</v>
      </c>
      <c r="F67" s="51">
        <f t="shared" si="9"/>
        <v>21083599.899999999</v>
      </c>
      <c r="G67" s="51">
        <f t="shared" si="9"/>
        <v>21083599.899999999</v>
      </c>
    </row>
    <row r="68" spans="1:7" x14ac:dyDescent="0.25">
      <c r="A68" s="45" t="s">
        <v>269</v>
      </c>
      <c r="B68" s="50">
        <v>0</v>
      </c>
      <c r="C68" s="121">
        <f>+C75</f>
        <v>21083599.899999999</v>
      </c>
      <c r="D68" s="121">
        <f>+D75</f>
        <v>21083599.899999999</v>
      </c>
      <c r="E68" s="121">
        <f>+E75</f>
        <v>21083599.899999999</v>
      </c>
      <c r="F68" s="121">
        <f>+F75</f>
        <v>21083599.899999999</v>
      </c>
      <c r="G68" s="121">
        <f>+F68-B68</f>
        <v>21083599.899999999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52047114</v>
      </c>
      <c r="C70" s="51">
        <f t="shared" ref="C70:G70" si="10">C41+C65+C67</f>
        <v>28608180.579999998</v>
      </c>
      <c r="D70" s="51">
        <f t="shared" si="10"/>
        <v>80655294.579999998</v>
      </c>
      <c r="E70" s="51">
        <f t="shared" si="10"/>
        <v>80655294.579999998</v>
      </c>
      <c r="F70" s="51">
        <f t="shared" si="10"/>
        <v>80655294.579999998</v>
      </c>
      <c r="G70" s="51">
        <f t="shared" si="10"/>
        <v>28608180.580000002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121">
        <v>21083599.899999999</v>
      </c>
      <c r="D73" s="121">
        <v>21083599.899999999</v>
      </c>
      <c r="E73" s="121">
        <v>21083599.899999999</v>
      </c>
      <c r="F73" s="121">
        <v>21083599.899999999</v>
      </c>
      <c r="G73" s="121">
        <v>21083599.899999999</v>
      </c>
    </row>
    <row r="74" spans="1:7" ht="30" x14ac:dyDescent="0.25">
      <c r="A74" s="48" t="s">
        <v>273</v>
      </c>
      <c r="B74" s="50"/>
      <c r="C74" s="50"/>
      <c r="D74" s="50"/>
      <c r="E74" s="50"/>
      <c r="F74" s="50"/>
      <c r="G74" s="50"/>
    </row>
    <row r="75" spans="1:7" x14ac:dyDescent="0.25">
      <c r="A75" s="98" t="s">
        <v>274</v>
      </c>
      <c r="B75" s="51">
        <f>B73+B74</f>
        <v>0</v>
      </c>
      <c r="C75" s="51">
        <f t="shared" ref="C75:G75" si="11">C73+C74</f>
        <v>21083599.899999999</v>
      </c>
      <c r="D75" s="51">
        <f t="shared" si="11"/>
        <v>21083599.899999999</v>
      </c>
      <c r="E75" s="51">
        <f t="shared" si="11"/>
        <v>21083599.899999999</v>
      </c>
      <c r="F75" s="51">
        <f t="shared" si="11"/>
        <v>21083599.899999999</v>
      </c>
      <c r="G75" s="51">
        <f t="shared" si="11"/>
        <v>21083599.899999999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 t="str">
        <f>'Formato 5'!B9</f>
        <v xml:space="preserve">                                          -  </v>
      </c>
      <c r="Q3" s="13" t="str">
        <f>'Formato 5'!C9</f>
        <v xml:space="preserve">                                         -  </v>
      </c>
      <c r="R3" s="13" t="str">
        <f>'Formato 5'!D9</f>
        <v xml:space="preserve">                                           -  </v>
      </c>
      <c r="S3" s="13" t="str">
        <f>'Formato 5'!E9</f>
        <v xml:space="preserve">                                           -  </v>
      </c>
      <c r="T3" s="13" t="str">
        <f>'Formato 5'!F9</f>
        <v xml:space="preserve">                                           -  </v>
      </c>
      <c r="U3" s="13" t="str">
        <f>'Formato 5'!G9</f>
        <v xml:space="preserve">                                        -  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 t="str">
        <f>'Formato 5'!B10</f>
        <v xml:space="preserve">                                          -  </v>
      </c>
      <c r="Q4" s="13" t="str">
        <f>'Formato 5'!C10</f>
        <v xml:space="preserve">                                         -  </v>
      </c>
      <c r="R4" s="13" t="str">
        <f>'Formato 5'!D10</f>
        <v xml:space="preserve">                                           -  </v>
      </c>
      <c r="S4" s="13" t="str">
        <f>'Formato 5'!E10</f>
        <v xml:space="preserve">                                           -  </v>
      </c>
      <c r="T4" s="13" t="str">
        <f>'Formato 5'!F10</f>
        <v xml:space="preserve">                                           -  </v>
      </c>
      <c r="U4" s="13" t="str">
        <f>'Formato 5'!G10</f>
        <v xml:space="preserve">                                        -  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 t="str">
        <f>'Formato 5'!B11</f>
        <v xml:space="preserve">                                          -  </v>
      </c>
      <c r="Q5" s="13" t="str">
        <f>'Formato 5'!C11</f>
        <v xml:space="preserve">                                         -  </v>
      </c>
      <c r="R5" s="13" t="str">
        <f>'Formato 5'!D11</f>
        <v xml:space="preserve">                                           -  </v>
      </c>
      <c r="S5" s="13" t="str">
        <f>'Formato 5'!E11</f>
        <v xml:space="preserve">                                           -  </v>
      </c>
      <c r="T5" s="13" t="str">
        <f>'Formato 5'!F11</f>
        <v xml:space="preserve">                                           -  </v>
      </c>
      <c r="U5" s="13" t="str">
        <f>'Formato 5'!G11</f>
        <v xml:space="preserve">                                        -  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 t="str">
        <f>'Formato 5'!B12</f>
        <v xml:space="preserve">                                          -  </v>
      </c>
      <c r="Q6" s="13" t="str">
        <f>'Formato 5'!C12</f>
        <v xml:space="preserve">                                         -  </v>
      </c>
      <c r="R6" s="13" t="str">
        <f>'Formato 5'!D12</f>
        <v xml:space="preserve">                                           -  </v>
      </c>
      <c r="S6" s="13" t="str">
        <f>'Formato 5'!E12</f>
        <v xml:space="preserve">                                           -  </v>
      </c>
      <c r="T6" s="13" t="str">
        <f>'Formato 5'!F12</f>
        <v xml:space="preserve">                                           -  </v>
      </c>
      <c r="U6" s="13" t="str">
        <f>'Formato 5'!G12</f>
        <v xml:space="preserve">                                        -  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1193520</v>
      </c>
      <c r="Q7" s="13">
        <f>'Formato 5'!C13</f>
        <v>1601520.87</v>
      </c>
      <c r="R7" s="13">
        <f>'Formato 5'!D13</f>
        <v>2795040.87</v>
      </c>
      <c r="S7" s="13">
        <f>'Formato 5'!E13</f>
        <v>2795040.87</v>
      </c>
      <c r="T7" s="13">
        <f>'Formato 5'!F13</f>
        <v>2795040.87</v>
      </c>
      <c r="U7" s="13">
        <f>'Formato 5'!G13</f>
        <v>1601520.87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 t="str">
        <f>'Formato 5'!B14</f>
        <v xml:space="preserve">                                          -  </v>
      </c>
      <c r="Q8" s="13" t="str">
        <f>'Formato 5'!C14</f>
        <v xml:space="preserve">                                         -  </v>
      </c>
      <c r="R8" s="13" t="str">
        <f>'Formato 5'!D14</f>
        <v xml:space="preserve">                                           -  </v>
      </c>
      <c r="S8" s="13" t="str">
        <f>'Formato 5'!E14</f>
        <v xml:space="preserve">                                           -  </v>
      </c>
      <c r="T8" s="13" t="str">
        <f>'Formato 5'!F14</f>
        <v xml:space="preserve">                                           -  </v>
      </c>
      <c r="U8" s="13" t="str">
        <f>'Formato 5'!G14</f>
        <v xml:space="preserve">                                        -  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44453594</v>
      </c>
      <c r="Q9" s="13">
        <f>'Formato 5'!C15</f>
        <v>10142013.74</v>
      </c>
      <c r="R9" s="13">
        <f>'Formato 5'!D15</f>
        <v>54595607.740000002</v>
      </c>
      <c r="S9" s="13">
        <f>'Formato 5'!E15</f>
        <v>54595607.740000002</v>
      </c>
      <c r="T9" s="13">
        <f>'Formato 5'!F15</f>
        <v>54595607.740000002</v>
      </c>
      <c r="U9" s="13">
        <f>'Formato 5'!G15</f>
        <v>10142013.740000002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x14ac:dyDescent="0.2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6400000</v>
      </c>
      <c r="Q28" s="13">
        <f>'Formato 5'!C34</f>
        <v>-4218953.93</v>
      </c>
      <c r="R28" s="13">
        <f>'Formato 5'!D34</f>
        <v>2181046.0699999998</v>
      </c>
      <c r="S28" s="13">
        <f>'Formato 5'!E34</f>
        <v>2181046.0699999998</v>
      </c>
      <c r="T28" s="13">
        <f>'Formato 5'!F34</f>
        <v>2181046.0699999998</v>
      </c>
      <c r="U28" s="13">
        <f>'Formato 5'!G34</f>
        <v>-4218953.93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52047114</v>
      </c>
      <c r="Q34">
        <f>'Formato 5'!C41</f>
        <v>7524580.6799999997</v>
      </c>
      <c r="R34">
        <f>'Formato 5'!D41</f>
        <v>59571694.68</v>
      </c>
      <c r="S34">
        <f>'Formato 5'!E41</f>
        <v>59571694.68</v>
      </c>
      <c r="T34">
        <f>'Formato 5'!F41</f>
        <v>59571694.68</v>
      </c>
      <c r="U34">
        <f>'Formato 5'!G41</f>
        <v>7524580.6800000034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7524580.6800000034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21083599.899999999</v>
      </c>
      <c r="R57">
        <f>'Formato 5'!D67</f>
        <v>21083599.899999999</v>
      </c>
      <c r="S57">
        <f>'Formato 5'!E67</f>
        <v>21083599.899999999</v>
      </c>
      <c r="T57">
        <f>'Formato 5'!F67</f>
        <v>21083599.899999999</v>
      </c>
      <c r="U57">
        <f>'Formato 5'!G67</f>
        <v>21083599.899999999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21083599.899999999</v>
      </c>
      <c r="R58">
        <f>'Formato 5'!D68</f>
        <v>21083599.899999999</v>
      </c>
      <c r="S58">
        <f>'Formato 5'!E68</f>
        <v>21083599.899999999</v>
      </c>
      <c r="T58">
        <f>'Formato 5'!F68</f>
        <v>21083599.899999999</v>
      </c>
      <c r="U58">
        <f>'Formato 5'!G68</f>
        <v>21083599.899999999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21083599.899999999</v>
      </c>
      <c r="R60">
        <f>'Formato 5'!D73</f>
        <v>21083599.899999999</v>
      </c>
      <c r="S60">
        <f>'Formato 5'!E73</f>
        <v>21083599.899999999</v>
      </c>
      <c r="T60">
        <f>'Formato 5'!F73</f>
        <v>21083599.899999999</v>
      </c>
      <c r="U60">
        <f>'Formato 5'!G73</f>
        <v>21083599.899999999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21083599.899999999</v>
      </c>
      <c r="R62">
        <f>'Formato 5'!D75</f>
        <v>21083599.899999999</v>
      </c>
      <c r="S62">
        <f>'Formato 5'!E75</f>
        <v>21083599.899999999</v>
      </c>
      <c r="T62">
        <f>'Formato 5'!F75</f>
        <v>21083599.899999999</v>
      </c>
      <c r="U62">
        <f>'Formato 5'!G75</f>
        <v>21083599.899999999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8" zoomScale="90" zoomScaleNormal="90" zoomScalePageLayoutView="90" workbookViewId="0">
      <selection activeCell="A160" sqref="A160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53" t="s">
        <v>3285</v>
      </c>
      <c r="B1" s="152"/>
      <c r="C1" s="152"/>
      <c r="D1" s="152"/>
      <c r="E1" s="152"/>
      <c r="F1" s="152"/>
      <c r="G1" s="152"/>
    </row>
    <row r="2" spans="1:7" ht="14.25" x14ac:dyDescent="0.45">
      <c r="A2" s="149" t="str">
        <f>ENTE_PUBLICO_A</f>
        <v>SISTEMA MUNICIPAL DE AGUA POTABLE Y ALCANTARILLADO DE MOROLEON, Gobierno del Estado de Guanajuato (a)</v>
      </c>
      <c r="B2" s="149"/>
      <c r="C2" s="149"/>
      <c r="D2" s="149"/>
      <c r="E2" s="149"/>
      <c r="F2" s="149"/>
      <c r="G2" s="149"/>
    </row>
    <row r="3" spans="1:7" x14ac:dyDescent="0.25">
      <c r="A3" s="156" t="s">
        <v>277</v>
      </c>
      <c r="B3" s="156"/>
      <c r="C3" s="156"/>
      <c r="D3" s="156"/>
      <c r="E3" s="156"/>
      <c r="F3" s="156"/>
      <c r="G3" s="156"/>
    </row>
    <row r="4" spans="1:7" x14ac:dyDescent="0.25">
      <c r="A4" s="156" t="s">
        <v>278</v>
      </c>
      <c r="B4" s="156"/>
      <c r="C4" s="156"/>
      <c r="D4" s="156"/>
      <c r="E4" s="156"/>
      <c r="F4" s="156"/>
      <c r="G4" s="156"/>
    </row>
    <row r="5" spans="1:7" ht="14.25" x14ac:dyDescent="0.45">
      <c r="A5" s="156" t="str">
        <f>TRIMESTRE</f>
        <v>Del 1 de enero al 31 de diciembre de 2022 (b)</v>
      </c>
      <c r="B5" s="156"/>
      <c r="C5" s="156"/>
      <c r="D5" s="156"/>
      <c r="E5" s="156"/>
      <c r="F5" s="156"/>
      <c r="G5" s="156"/>
    </row>
    <row r="6" spans="1:7" ht="14.25" x14ac:dyDescent="0.45">
      <c r="A6" s="150" t="s">
        <v>118</v>
      </c>
      <c r="B6" s="150"/>
      <c r="C6" s="150"/>
      <c r="D6" s="150"/>
      <c r="E6" s="150"/>
      <c r="F6" s="150"/>
      <c r="G6" s="150"/>
    </row>
    <row r="7" spans="1:7" ht="15" customHeight="1" x14ac:dyDescent="0.25">
      <c r="A7" s="154" t="s">
        <v>0</v>
      </c>
      <c r="B7" s="154" t="s">
        <v>279</v>
      </c>
      <c r="C7" s="154"/>
      <c r="D7" s="154"/>
      <c r="E7" s="154"/>
      <c r="F7" s="154"/>
      <c r="G7" s="155" t="s">
        <v>280</v>
      </c>
    </row>
    <row r="8" spans="1:7" ht="30" x14ac:dyDescent="0.25">
      <c r="A8" s="154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54"/>
    </row>
    <row r="9" spans="1:7" ht="14.25" x14ac:dyDescent="0.45">
      <c r="A9" s="68" t="s">
        <v>285</v>
      </c>
      <c r="B9" s="132">
        <f>SUM(B10,B18,B28,B38,B48,B58,B62,B71,B75)</f>
        <v>52047114</v>
      </c>
      <c r="C9" s="65">
        <f t="shared" ref="C9:G9" si="0">SUM(C10,C18,C28,C38,C48,C58,C62,C71,C75)</f>
        <v>28608180.579999998</v>
      </c>
      <c r="D9" s="65">
        <f t="shared" si="0"/>
        <v>80655294.579999998</v>
      </c>
      <c r="E9" s="65">
        <f t="shared" si="0"/>
        <v>64681543.769999996</v>
      </c>
      <c r="F9" s="65">
        <f t="shared" si="0"/>
        <v>62133027.480000004</v>
      </c>
      <c r="G9" s="65">
        <f t="shared" si="0"/>
        <v>15973750.810000002</v>
      </c>
    </row>
    <row r="10" spans="1:7" x14ac:dyDescent="0.25">
      <c r="A10" s="69" t="s">
        <v>286</v>
      </c>
      <c r="B10" s="66">
        <f>SUM(B11:B17)</f>
        <v>18699401</v>
      </c>
      <c r="C10" s="66">
        <f t="shared" ref="C10:F10" si="1">SUM(C11:C17)</f>
        <v>1194560</v>
      </c>
      <c r="D10" s="66">
        <f t="shared" si="1"/>
        <v>19893961</v>
      </c>
      <c r="E10" s="66">
        <f t="shared" si="1"/>
        <v>15047753.799999999</v>
      </c>
      <c r="F10" s="66">
        <f t="shared" si="1"/>
        <v>15047753.799999999</v>
      </c>
      <c r="G10" s="66">
        <f>SUM(G11:G17)</f>
        <v>4846207.2000000011</v>
      </c>
    </row>
    <row r="11" spans="1:7" x14ac:dyDescent="0.25">
      <c r="A11" s="70" t="s">
        <v>287</v>
      </c>
      <c r="B11" s="123">
        <v>11009964</v>
      </c>
      <c r="C11" s="66">
        <v>149320</v>
      </c>
      <c r="D11" s="123">
        <v>11159284</v>
      </c>
      <c r="E11" s="123">
        <v>10243584.039999999</v>
      </c>
      <c r="F11" s="123">
        <v>10243584.039999999</v>
      </c>
      <c r="G11" s="123">
        <v>915699.96000000089</v>
      </c>
    </row>
    <row r="12" spans="1:7" x14ac:dyDescent="0.25">
      <c r="A12" s="70" t="s">
        <v>288</v>
      </c>
      <c r="B12" s="66"/>
      <c r="C12" s="66"/>
      <c r="D12" s="66">
        <v>0</v>
      </c>
      <c r="E12" s="66"/>
      <c r="F12" s="66"/>
      <c r="G12" s="66">
        <v>0</v>
      </c>
    </row>
    <row r="13" spans="1:7" ht="14.25" customHeight="1" x14ac:dyDescent="0.25">
      <c r="A13" s="70" t="s">
        <v>289</v>
      </c>
      <c r="B13" s="123">
        <v>2698056</v>
      </c>
      <c r="C13" s="66">
        <v>447960</v>
      </c>
      <c r="D13" s="123">
        <v>3146016</v>
      </c>
      <c r="E13" s="123">
        <v>1948503.4</v>
      </c>
      <c r="F13" s="123">
        <v>1948503.4</v>
      </c>
      <c r="G13" s="123">
        <v>1197512.6000000001</v>
      </c>
    </row>
    <row r="14" spans="1:7" ht="14.25" customHeight="1" x14ac:dyDescent="0.25">
      <c r="A14" s="70" t="s">
        <v>290</v>
      </c>
      <c r="B14" s="123">
        <v>3006188</v>
      </c>
      <c r="C14" s="66">
        <v>373300</v>
      </c>
      <c r="D14" s="123">
        <v>3379488</v>
      </c>
      <c r="E14" s="123">
        <v>2344568.4300000002</v>
      </c>
      <c r="F14" s="123">
        <v>2344568.4300000002</v>
      </c>
      <c r="G14" s="123">
        <v>1034919.5699999998</v>
      </c>
    </row>
    <row r="15" spans="1:7" x14ac:dyDescent="0.25">
      <c r="A15" s="70" t="s">
        <v>291</v>
      </c>
      <c r="B15" s="123">
        <v>1165725</v>
      </c>
      <c r="C15" s="66">
        <v>149320</v>
      </c>
      <c r="D15" s="123">
        <v>1315045</v>
      </c>
      <c r="E15" s="123">
        <v>511097.93</v>
      </c>
      <c r="F15" s="123">
        <v>511097.93</v>
      </c>
      <c r="G15" s="123">
        <v>803947.07000000007</v>
      </c>
    </row>
    <row r="16" spans="1:7" ht="14.25" customHeight="1" x14ac:dyDescent="0.25">
      <c r="A16" s="70" t="s">
        <v>292</v>
      </c>
      <c r="B16" s="123">
        <v>819468</v>
      </c>
      <c r="C16" s="66">
        <v>74660</v>
      </c>
      <c r="D16" s="123">
        <v>894128</v>
      </c>
      <c r="E16" s="66">
        <v>0</v>
      </c>
      <c r="F16" s="66">
        <v>0</v>
      </c>
      <c r="G16" s="123">
        <v>894128</v>
      </c>
    </row>
    <row r="17" spans="1:7" x14ac:dyDescent="0.25">
      <c r="A17" s="70" t="s">
        <v>293</v>
      </c>
      <c r="B17" s="66"/>
      <c r="C17" s="66"/>
      <c r="D17" s="66">
        <v>0</v>
      </c>
      <c r="E17" s="66"/>
      <c r="F17" s="66"/>
      <c r="G17" s="66">
        <v>0</v>
      </c>
    </row>
    <row r="18" spans="1:7" x14ac:dyDescent="0.25">
      <c r="A18" s="69" t="s">
        <v>294</v>
      </c>
      <c r="B18" s="123">
        <f>+B19+B20+B21+B22+B23+B24+B25+B26+B27</f>
        <v>4629612</v>
      </c>
      <c r="C18" s="123">
        <f t="shared" ref="C18:G18" si="2">+C19+C20+C21+C22+C23+C24+C25+C26+C27</f>
        <v>738577</v>
      </c>
      <c r="D18" s="123">
        <f t="shared" si="2"/>
        <v>5368189</v>
      </c>
      <c r="E18" s="123">
        <f t="shared" si="2"/>
        <v>3331764.12</v>
      </c>
      <c r="F18" s="123">
        <f t="shared" si="2"/>
        <v>3331764.12</v>
      </c>
      <c r="G18" s="123">
        <f t="shared" si="2"/>
        <v>2036424.88</v>
      </c>
    </row>
    <row r="19" spans="1:7" x14ac:dyDescent="0.25">
      <c r="A19" s="70" t="s">
        <v>295</v>
      </c>
      <c r="B19" s="123">
        <v>314952</v>
      </c>
      <c r="C19" s="66">
        <v>321065</v>
      </c>
      <c r="D19" s="123">
        <v>636017</v>
      </c>
      <c r="E19" s="123">
        <v>194144.94</v>
      </c>
      <c r="F19" s="123">
        <v>194144.94</v>
      </c>
      <c r="G19" s="123">
        <v>441872.06</v>
      </c>
    </row>
    <row r="20" spans="1:7" x14ac:dyDescent="0.25">
      <c r="A20" s="70" t="s">
        <v>296</v>
      </c>
      <c r="B20" s="123">
        <v>75660</v>
      </c>
      <c r="C20" s="66">
        <v>74660</v>
      </c>
      <c r="D20" s="123">
        <v>150320</v>
      </c>
      <c r="E20" s="123">
        <v>41941.26</v>
      </c>
      <c r="F20" s="123">
        <v>41941.26</v>
      </c>
      <c r="G20" s="123">
        <v>108378.73999999999</v>
      </c>
    </row>
    <row r="21" spans="1:7" x14ac:dyDescent="0.25">
      <c r="A21" s="70" t="s">
        <v>297</v>
      </c>
      <c r="B21" s="66"/>
      <c r="C21" s="66"/>
      <c r="D21" s="66">
        <v>0</v>
      </c>
      <c r="E21" s="66"/>
      <c r="F21" s="66"/>
      <c r="G21" s="66">
        <v>0</v>
      </c>
    </row>
    <row r="22" spans="1:7" x14ac:dyDescent="0.25">
      <c r="A22" s="70" t="s">
        <v>298</v>
      </c>
      <c r="B22" s="123">
        <v>3494508</v>
      </c>
      <c r="C22" s="123">
        <v>-404776</v>
      </c>
      <c r="D22" s="123">
        <v>3089732</v>
      </c>
      <c r="E22" s="123">
        <v>2510664.62</v>
      </c>
      <c r="F22" s="123">
        <v>2510664.62</v>
      </c>
      <c r="G22" s="123">
        <v>579067.37999999989</v>
      </c>
    </row>
    <row r="23" spans="1:7" x14ac:dyDescent="0.25">
      <c r="A23" s="70" t="s">
        <v>299</v>
      </c>
      <c r="B23" s="123">
        <v>24024</v>
      </c>
      <c r="C23" s="66">
        <v>152371</v>
      </c>
      <c r="D23" s="123">
        <v>176395</v>
      </c>
      <c r="E23" s="66">
        <v>1121.55</v>
      </c>
      <c r="F23" s="66">
        <v>1121.55</v>
      </c>
      <c r="G23" s="123">
        <v>175273.45</v>
      </c>
    </row>
    <row r="24" spans="1:7" x14ac:dyDescent="0.25">
      <c r="A24" s="70" t="s">
        <v>300</v>
      </c>
      <c r="B24" s="123">
        <v>435960</v>
      </c>
      <c r="C24" s="123">
        <v>201411</v>
      </c>
      <c r="D24" s="123">
        <v>637371</v>
      </c>
      <c r="E24" s="123">
        <v>448569.4</v>
      </c>
      <c r="F24" s="123">
        <v>448569.4</v>
      </c>
      <c r="G24" s="123">
        <v>188801.59999999998</v>
      </c>
    </row>
    <row r="25" spans="1:7" x14ac:dyDescent="0.25">
      <c r="A25" s="70" t="s">
        <v>301</v>
      </c>
      <c r="B25" s="123">
        <v>160920</v>
      </c>
      <c r="C25" s="66">
        <v>149320</v>
      </c>
      <c r="D25" s="123">
        <v>310240</v>
      </c>
      <c r="E25" s="123">
        <v>99475.19</v>
      </c>
      <c r="F25" s="123">
        <v>99475.19</v>
      </c>
      <c r="G25" s="123">
        <v>210764.81</v>
      </c>
    </row>
    <row r="26" spans="1:7" x14ac:dyDescent="0.25">
      <c r="A26" s="70" t="s">
        <v>302</v>
      </c>
      <c r="B26" s="66"/>
      <c r="C26" s="66"/>
      <c r="D26" s="66">
        <v>0</v>
      </c>
      <c r="E26" s="66"/>
      <c r="F26" s="66"/>
      <c r="G26" s="66">
        <v>0</v>
      </c>
    </row>
    <row r="27" spans="1:7" x14ac:dyDescent="0.25">
      <c r="A27" s="70" t="s">
        <v>303</v>
      </c>
      <c r="B27" s="123">
        <v>123588</v>
      </c>
      <c r="C27" s="66">
        <v>244526</v>
      </c>
      <c r="D27" s="123">
        <v>368114</v>
      </c>
      <c r="E27" s="123">
        <v>35847.160000000003</v>
      </c>
      <c r="F27" s="123">
        <v>35847.160000000003</v>
      </c>
      <c r="G27" s="123">
        <v>332266.83999999997</v>
      </c>
    </row>
    <row r="28" spans="1:7" x14ac:dyDescent="0.25">
      <c r="A28" s="69" t="s">
        <v>304</v>
      </c>
      <c r="B28" s="66">
        <f>SUM(B29:B37)</f>
        <v>23546680</v>
      </c>
      <c r="C28" s="66">
        <f t="shared" ref="C28:G28" si="3">SUM(C29:C37)</f>
        <v>8712525</v>
      </c>
      <c r="D28" s="66">
        <f t="shared" si="3"/>
        <v>32259205</v>
      </c>
      <c r="E28" s="66">
        <f t="shared" si="3"/>
        <v>23249299.880000003</v>
      </c>
      <c r="F28" s="66">
        <f t="shared" si="3"/>
        <v>23163092.98</v>
      </c>
      <c r="G28" s="66">
        <f t="shared" si="3"/>
        <v>9009905.120000001</v>
      </c>
    </row>
    <row r="29" spans="1:7" x14ac:dyDescent="0.25">
      <c r="A29" s="70" t="s">
        <v>305</v>
      </c>
      <c r="B29" s="123">
        <v>10894776</v>
      </c>
      <c r="C29" s="123">
        <v>1437355</v>
      </c>
      <c r="D29" s="123">
        <v>12332131</v>
      </c>
      <c r="E29" s="123">
        <v>10789985.73</v>
      </c>
      <c r="F29" s="123">
        <v>10789985.73</v>
      </c>
      <c r="G29" s="123">
        <v>1542145.2699999996</v>
      </c>
    </row>
    <row r="30" spans="1:7" x14ac:dyDescent="0.25">
      <c r="A30" s="70" t="s">
        <v>306</v>
      </c>
      <c r="B30" s="66"/>
      <c r="C30" s="66"/>
      <c r="D30" s="66">
        <v>0</v>
      </c>
      <c r="E30" s="66"/>
      <c r="F30" s="66"/>
      <c r="G30" s="66">
        <v>0</v>
      </c>
    </row>
    <row r="31" spans="1:7" x14ac:dyDescent="0.25">
      <c r="A31" s="70" t="s">
        <v>307</v>
      </c>
      <c r="B31" s="123">
        <v>803377</v>
      </c>
      <c r="C31" s="66">
        <v>525793</v>
      </c>
      <c r="D31" s="123">
        <v>1329170</v>
      </c>
      <c r="E31" s="123">
        <v>353856.47</v>
      </c>
      <c r="F31" s="123">
        <v>267649.57</v>
      </c>
      <c r="G31" s="123">
        <v>975313.53</v>
      </c>
    </row>
    <row r="32" spans="1:7" x14ac:dyDescent="0.25">
      <c r="A32" s="70" t="s">
        <v>308</v>
      </c>
      <c r="B32" s="123">
        <v>415272</v>
      </c>
      <c r="C32" s="123">
        <v>273138</v>
      </c>
      <c r="D32" s="123">
        <v>688410</v>
      </c>
      <c r="E32" s="123">
        <v>196927.21</v>
      </c>
      <c r="F32" s="123">
        <v>196927.21</v>
      </c>
      <c r="G32" s="123">
        <v>491482.79000000004</v>
      </c>
    </row>
    <row r="33" spans="1:7" x14ac:dyDescent="0.25">
      <c r="A33" s="70" t="s">
        <v>309</v>
      </c>
      <c r="B33" s="123">
        <v>5217984</v>
      </c>
      <c r="C33" s="123">
        <v>5086837</v>
      </c>
      <c r="D33" s="123">
        <v>10304821</v>
      </c>
      <c r="E33" s="123">
        <v>6714704.75</v>
      </c>
      <c r="F33" s="123">
        <v>6714704.75</v>
      </c>
      <c r="G33" s="123">
        <v>3590116.25</v>
      </c>
    </row>
    <row r="34" spans="1:7" x14ac:dyDescent="0.25">
      <c r="A34" s="70" t="s">
        <v>310</v>
      </c>
      <c r="B34" s="123">
        <v>300525</v>
      </c>
      <c r="C34" s="66">
        <v>243311</v>
      </c>
      <c r="D34" s="123">
        <v>543836</v>
      </c>
      <c r="E34" s="123">
        <v>32479.83</v>
      </c>
      <c r="F34" s="123">
        <v>32479.83</v>
      </c>
      <c r="G34" s="123">
        <v>511356.17</v>
      </c>
    </row>
    <row r="35" spans="1:7" x14ac:dyDescent="0.25">
      <c r="A35" s="70" t="s">
        <v>311</v>
      </c>
      <c r="B35" s="123">
        <v>147528</v>
      </c>
      <c r="C35" s="66">
        <v>298640</v>
      </c>
      <c r="D35" s="123">
        <v>446168</v>
      </c>
      <c r="E35" s="123">
        <v>22404.1</v>
      </c>
      <c r="F35" s="123">
        <v>22404.1</v>
      </c>
      <c r="G35" s="123">
        <v>423763.9</v>
      </c>
    </row>
    <row r="36" spans="1:7" x14ac:dyDescent="0.25">
      <c r="A36" s="70" t="s">
        <v>312</v>
      </c>
      <c r="B36" s="123">
        <v>127140</v>
      </c>
      <c r="C36" s="66">
        <v>223980</v>
      </c>
      <c r="D36" s="123">
        <v>351120</v>
      </c>
      <c r="E36" s="123">
        <v>102049.09</v>
      </c>
      <c r="F36" s="123">
        <v>102049.09</v>
      </c>
      <c r="G36" s="123">
        <v>249070.91</v>
      </c>
    </row>
    <row r="37" spans="1:7" x14ac:dyDescent="0.25">
      <c r="A37" s="70" t="s">
        <v>313</v>
      </c>
      <c r="B37" s="123">
        <v>5640078</v>
      </c>
      <c r="C37" s="123">
        <v>623471</v>
      </c>
      <c r="D37" s="123">
        <v>6263549</v>
      </c>
      <c r="E37" s="123">
        <v>5036892.7</v>
      </c>
      <c r="F37" s="123">
        <v>5036892.7</v>
      </c>
      <c r="G37" s="123">
        <v>1226656.2999999998</v>
      </c>
    </row>
    <row r="38" spans="1:7" x14ac:dyDescent="0.25">
      <c r="A38" s="69" t="s">
        <v>314</v>
      </c>
      <c r="B38" s="66">
        <f>SUM(B39:B47)</f>
        <v>11928</v>
      </c>
      <c r="C38" s="66">
        <f t="shared" ref="C38:G38" si="4">SUM(C39:C47)</f>
        <v>464285.61</v>
      </c>
      <c r="D38" s="66">
        <f t="shared" si="4"/>
        <v>476213.61</v>
      </c>
      <c r="E38" s="66">
        <f t="shared" si="4"/>
        <v>395000</v>
      </c>
      <c r="F38" s="66">
        <f t="shared" si="4"/>
        <v>395000</v>
      </c>
      <c r="G38" s="66">
        <f t="shared" si="4"/>
        <v>81213.609999999986</v>
      </c>
    </row>
    <row r="39" spans="1:7" x14ac:dyDescent="0.25">
      <c r="A39" s="70" t="s">
        <v>315</v>
      </c>
      <c r="B39" s="66"/>
      <c r="C39" s="66"/>
      <c r="D39" s="66">
        <v>0</v>
      </c>
      <c r="E39" s="66"/>
      <c r="F39" s="66"/>
      <c r="G39" s="66">
        <v>0</v>
      </c>
    </row>
    <row r="40" spans="1:7" x14ac:dyDescent="0.25">
      <c r="A40" s="70" t="s">
        <v>316</v>
      </c>
      <c r="B40" s="66"/>
      <c r="C40" s="66"/>
      <c r="D40" s="66">
        <v>0</v>
      </c>
      <c r="E40" s="66"/>
      <c r="F40" s="66"/>
      <c r="G40" s="66">
        <v>0</v>
      </c>
    </row>
    <row r="41" spans="1:7" x14ac:dyDescent="0.25">
      <c r="A41" s="70" t="s">
        <v>317</v>
      </c>
      <c r="B41" s="66"/>
      <c r="C41" s="66"/>
      <c r="D41" s="66">
        <v>0</v>
      </c>
      <c r="E41" s="66"/>
      <c r="F41" s="66"/>
      <c r="G41" s="66">
        <v>0</v>
      </c>
    </row>
    <row r="42" spans="1:7" x14ac:dyDescent="0.25">
      <c r="A42" s="70" t="s">
        <v>318</v>
      </c>
      <c r="B42" s="123">
        <v>11928</v>
      </c>
      <c r="C42" s="123">
        <v>464285.61</v>
      </c>
      <c r="D42" s="123">
        <v>476213.61</v>
      </c>
      <c r="E42" s="123">
        <v>395000</v>
      </c>
      <c r="F42" s="123">
        <v>395000</v>
      </c>
      <c r="G42" s="123">
        <v>81213.609999999986</v>
      </c>
    </row>
    <row r="43" spans="1:7" x14ac:dyDescent="0.25">
      <c r="A43" s="70" t="s">
        <v>319</v>
      </c>
      <c r="B43" s="66"/>
      <c r="C43" s="66"/>
      <c r="D43" s="66">
        <v>0</v>
      </c>
      <c r="E43" s="66"/>
      <c r="F43" s="66"/>
      <c r="G43" s="66">
        <v>0</v>
      </c>
    </row>
    <row r="44" spans="1:7" x14ac:dyDescent="0.25">
      <c r="A44" s="70" t="s">
        <v>320</v>
      </c>
      <c r="B44" s="66"/>
      <c r="C44" s="66"/>
      <c r="D44" s="66">
        <v>0</v>
      </c>
      <c r="E44" s="66"/>
      <c r="F44" s="66"/>
      <c r="G44" s="66">
        <v>0</v>
      </c>
    </row>
    <row r="45" spans="1:7" x14ac:dyDescent="0.25">
      <c r="A45" s="70" t="s">
        <v>321</v>
      </c>
      <c r="B45" s="66"/>
      <c r="C45" s="66"/>
      <c r="D45" s="66">
        <v>0</v>
      </c>
      <c r="E45" s="66"/>
      <c r="F45" s="66"/>
      <c r="G45" s="66">
        <v>0</v>
      </c>
    </row>
    <row r="46" spans="1:7" x14ac:dyDescent="0.25">
      <c r="A46" s="70" t="s">
        <v>322</v>
      </c>
      <c r="B46" s="66"/>
      <c r="C46" s="66"/>
      <c r="D46" s="66">
        <v>0</v>
      </c>
      <c r="E46" s="66"/>
      <c r="F46" s="66"/>
      <c r="G46" s="66">
        <v>0</v>
      </c>
    </row>
    <row r="47" spans="1:7" x14ac:dyDescent="0.25">
      <c r="A47" s="70" t="s">
        <v>323</v>
      </c>
      <c r="B47" s="66"/>
      <c r="C47" s="66"/>
      <c r="D47" s="66">
        <v>0</v>
      </c>
      <c r="E47" s="66"/>
      <c r="F47" s="66"/>
      <c r="G47" s="66">
        <v>0</v>
      </c>
    </row>
    <row r="48" spans="1:7" x14ac:dyDescent="0.25">
      <c r="A48" s="69" t="s">
        <v>324</v>
      </c>
      <c r="B48" s="66">
        <f>SUM(B49:B57)</f>
        <v>3</v>
      </c>
      <c r="C48" s="66">
        <f t="shared" ref="C48:G48" si="5">SUM(C49:C57)</f>
        <v>179051.16999999998</v>
      </c>
      <c r="D48" s="66">
        <f t="shared" si="5"/>
        <v>179054.16999999998</v>
      </c>
      <c r="E48" s="66">
        <f t="shared" si="5"/>
        <v>179054.16999999998</v>
      </c>
      <c r="F48" s="66">
        <f t="shared" si="5"/>
        <v>179054.16999999998</v>
      </c>
      <c r="G48" s="66">
        <f t="shared" si="5"/>
        <v>0</v>
      </c>
    </row>
    <row r="49" spans="1:7" x14ac:dyDescent="0.25">
      <c r="A49" s="70" t="s">
        <v>325</v>
      </c>
      <c r="B49" s="66">
        <v>2</v>
      </c>
      <c r="C49" s="123">
        <v>169266.13</v>
      </c>
      <c r="D49" s="123">
        <v>169268.13</v>
      </c>
      <c r="E49" s="123">
        <v>169268.13</v>
      </c>
      <c r="F49" s="123">
        <v>169268.13</v>
      </c>
      <c r="G49" s="123">
        <v>0</v>
      </c>
    </row>
    <row r="50" spans="1:7" x14ac:dyDescent="0.25">
      <c r="A50" s="70" t="s">
        <v>326</v>
      </c>
      <c r="B50" s="66">
        <v>0</v>
      </c>
      <c r="C50" s="123">
        <v>1637.93</v>
      </c>
      <c r="D50" s="123">
        <v>1637.93</v>
      </c>
      <c r="E50" s="66">
        <v>1637.93</v>
      </c>
      <c r="F50" s="66">
        <v>1637.93</v>
      </c>
      <c r="G50" s="123">
        <v>0</v>
      </c>
    </row>
    <row r="51" spans="1:7" x14ac:dyDescent="0.25">
      <c r="A51" s="70" t="s">
        <v>327</v>
      </c>
      <c r="B51" s="66">
        <v>0</v>
      </c>
      <c r="C51" s="123">
        <v>0</v>
      </c>
      <c r="D51" s="123">
        <v>0</v>
      </c>
      <c r="E51" s="66">
        <v>0</v>
      </c>
      <c r="F51" s="66">
        <v>0</v>
      </c>
      <c r="G51" s="123">
        <v>0</v>
      </c>
    </row>
    <row r="52" spans="1:7" x14ac:dyDescent="0.25">
      <c r="A52" s="70" t="s">
        <v>328</v>
      </c>
      <c r="B52" s="66">
        <v>1</v>
      </c>
      <c r="C52" s="123">
        <v>-1</v>
      </c>
      <c r="D52" s="123">
        <v>0</v>
      </c>
      <c r="E52" s="66">
        <v>0</v>
      </c>
      <c r="F52" s="66">
        <v>0</v>
      </c>
      <c r="G52" s="123">
        <v>0</v>
      </c>
    </row>
    <row r="53" spans="1:7" x14ac:dyDescent="0.25">
      <c r="A53" s="70" t="s">
        <v>329</v>
      </c>
      <c r="B53" s="66">
        <v>0</v>
      </c>
      <c r="C53" s="123">
        <v>1950</v>
      </c>
      <c r="D53" s="123">
        <v>1950</v>
      </c>
      <c r="E53" s="66">
        <v>1950</v>
      </c>
      <c r="F53" s="66">
        <v>1950</v>
      </c>
      <c r="G53" s="123">
        <v>0</v>
      </c>
    </row>
    <row r="54" spans="1:7" x14ac:dyDescent="0.25">
      <c r="A54" s="70" t="s">
        <v>330</v>
      </c>
      <c r="B54" s="66">
        <v>0</v>
      </c>
      <c r="C54" s="123">
        <v>6198.11</v>
      </c>
      <c r="D54" s="123">
        <v>6198.11</v>
      </c>
      <c r="E54" s="123">
        <v>6198.11</v>
      </c>
      <c r="F54" s="123">
        <v>6198.11</v>
      </c>
      <c r="G54" s="123">
        <v>0</v>
      </c>
    </row>
    <row r="55" spans="1:7" x14ac:dyDescent="0.25">
      <c r="A55" s="70" t="s">
        <v>331</v>
      </c>
      <c r="B55" s="66"/>
      <c r="C55" s="66"/>
      <c r="D55" s="66">
        <v>0</v>
      </c>
      <c r="E55" s="66"/>
      <c r="F55" s="66"/>
      <c r="G55" s="66">
        <v>0</v>
      </c>
    </row>
    <row r="56" spans="1:7" x14ac:dyDescent="0.25">
      <c r="A56" s="70" t="s">
        <v>332</v>
      </c>
      <c r="B56" s="66">
        <v>0</v>
      </c>
      <c r="C56" s="123">
        <v>0</v>
      </c>
      <c r="D56" s="123">
        <v>0</v>
      </c>
      <c r="E56" s="66">
        <v>0</v>
      </c>
      <c r="F56" s="66">
        <v>0</v>
      </c>
      <c r="G56" s="123">
        <v>0</v>
      </c>
    </row>
    <row r="57" spans="1:7" x14ac:dyDescent="0.25">
      <c r="A57" s="70" t="s">
        <v>333</v>
      </c>
      <c r="B57" s="66">
        <v>0</v>
      </c>
      <c r="C57" s="123">
        <v>0</v>
      </c>
      <c r="D57" s="123">
        <v>0</v>
      </c>
      <c r="E57" s="66">
        <v>0</v>
      </c>
      <c r="F57" s="66">
        <v>0</v>
      </c>
      <c r="G57" s="123">
        <v>0</v>
      </c>
    </row>
    <row r="58" spans="1:7" x14ac:dyDescent="0.25">
      <c r="A58" s="69" t="s">
        <v>334</v>
      </c>
      <c r="B58" s="66">
        <f>SUM(B59:B61)</f>
        <v>5159490</v>
      </c>
      <c r="C58" s="66">
        <f t="shared" ref="C58:G58" si="6">SUM(C59:C61)</f>
        <v>17319181.800000001</v>
      </c>
      <c r="D58" s="66">
        <f t="shared" si="6"/>
        <v>22478671.800000001</v>
      </c>
      <c r="E58" s="66">
        <f t="shared" si="6"/>
        <v>22478671.800000001</v>
      </c>
      <c r="F58" s="66">
        <f t="shared" si="6"/>
        <v>20016362.41</v>
      </c>
      <c r="G58" s="66">
        <f t="shared" si="6"/>
        <v>0</v>
      </c>
    </row>
    <row r="59" spans="1:7" x14ac:dyDescent="0.25">
      <c r="A59" s="70" t="s">
        <v>335</v>
      </c>
      <c r="B59" s="66">
        <v>0</v>
      </c>
      <c r="C59" s="123">
        <v>0</v>
      </c>
      <c r="D59" s="123">
        <v>0</v>
      </c>
      <c r="E59" s="66">
        <v>0</v>
      </c>
      <c r="F59" s="66">
        <v>0</v>
      </c>
      <c r="G59" s="123">
        <v>0</v>
      </c>
    </row>
    <row r="60" spans="1:7" x14ac:dyDescent="0.25">
      <c r="A60" s="70" t="s">
        <v>336</v>
      </c>
      <c r="B60" s="123">
        <v>5159489</v>
      </c>
      <c r="C60" s="123">
        <v>16984863.350000001</v>
      </c>
      <c r="D60" s="123">
        <v>22144352.350000001</v>
      </c>
      <c r="E60" s="66">
        <v>22144352.350000001</v>
      </c>
      <c r="F60" s="66">
        <v>19682042.960000001</v>
      </c>
      <c r="G60" s="123">
        <v>0</v>
      </c>
    </row>
    <row r="61" spans="1:7" x14ac:dyDescent="0.25">
      <c r="A61" s="70" t="s">
        <v>337</v>
      </c>
      <c r="B61" s="66">
        <v>1</v>
      </c>
      <c r="C61" s="123">
        <v>334318.45</v>
      </c>
      <c r="D61" s="123">
        <v>334319.45</v>
      </c>
      <c r="E61" s="123">
        <v>334319.45</v>
      </c>
      <c r="F61" s="123">
        <v>334319.45</v>
      </c>
      <c r="G61" s="123"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7">SUM(C63:C67,C69:C70)</f>
        <v>0</v>
      </c>
      <c r="D62" s="66">
        <f t="shared" si="7"/>
        <v>0</v>
      </c>
      <c r="E62" s="66">
        <f t="shared" si="7"/>
        <v>0</v>
      </c>
      <c r="F62" s="66">
        <f t="shared" si="7"/>
        <v>0</v>
      </c>
      <c r="G62" s="66">
        <f t="shared" si="7"/>
        <v>0</v>
      </c>
    </row>
    <row r="63" spans="1:7" x14ac:dyDescent="0.25">
      <c r="A63" s="70" t="s">
        <v>339</v>
      </c>
      <c r="B63" s="66"/>
      <c r="C63" s="66"/>
      <c r="D63" s="66"/>
      <c r="E63" s="66"/>
      <c r="F63" s="66"/>
      <c r="G63" s="66"/>
    </row>
    <row r="64" spans="1:7" x14ac:dyDescent="0.25">
      <c r="A64" s="70" t="s">
        <v>340</v>
      </c>
      <c r="B64" s="66"/>
      <c r="C64" s="66"/>
      <c r="D64" s="66"/>
      <c r="E64" s="66"/>
      <c r="F64" s="66"/>
      <c r="G64" s="66"/>
    </row>
    <row r="65" spans="1:7" x14ac:dyDescent="0.25">
      <c r="A65" s="70" t="s">
        <v>341</v>
      </c>
      <c r="B65" s="66"/>
      <c r="C65" s="66"/>
      <c r="D65" s="66"/>
      <c r="E65" s="66"/>
      <c r="F65" s="66"/>
      <c r="G65" s="66"/>
    </row>
    <row r="66" spans="1:7" x14ac:dyDescent="0.25">
      <c r="A66" s="70" t="s">
        <v>342</v>
      </c>
      <c r="B66" s="66"/>
      <c r="C66" s="66"/>
      <c r="D66" s="66"/>
      <c r="E66" s="66"/>
      <c r="F66" s="66"/>
      <c r="G66" s="66"/>
    </row>
    <row r="67" spans="1:7" x14ac:dyDescent="0.25">
      <c r="A67" s="70" t="s">
        <v>343</v>
      </c>
      <c r="B67" s="66"/>
      <c r="C67" s="66"/>
      <c r="D67" s="66"/>
      <c r="E67" s="66"/>
      <c r="F67" s="66"/>
      <c r="G67" s="66"/>
    </row>
    <row r="68" spans="1:7" x14ac:dyDescent="0.25">
      <c r="A68" s="70" t="s">
        <v>3301</v>
      </c>
      <c r="B68" s="66"/>
      <c r="C68" s="66"/>
      <c r="D68" s="66"/>
      <c r="E68" s="66"/>
      <c r="F68" s="66"/>
      <c r="G68" s="66"/>
    </row>
    <row r="69" spans="1:7" x14ac:dyDescent="0.25">
      <c r="A69" s="70" t="s">
        <v>345</v>
      </c>
      <c r="B69" s="66"/>
      <c r="C69" s="66"/>
      <c r="D69" s="66"/>
      <c r="E69" s="66"/>
      <c r="F69" s="66"/>
      <c r="G69" s="66"/>
    </row>
    <row r="70" spans="1:7" x14ac:dyDescent="0.25">
      <c r="A70" s="70" t="s">
        <v>346</v>
      </c>
      <c r="B70" s="66"/>
      <c r="C70" s="66"/>
      <c r="D70" s="66"/>
      <c r="E70" s="66"/>
      <c r="F70" s="66"/>
      <c r="G70" s="66"/>
    </row>
    <row r="71" spans="1:7" x14ac:dyDescent="0.25">
      <c r="A71" s="69" t="s">
        <v>347</v>
      </c>
      <c r="B71" s="66">
        <f>SUM(B72:B74)</f>
        <v>0</v>
      </c>
      <c r="C71" s="66">
        <f t="shared" ref="C71:G71" si="8">SUM(C72:C74)</f>
        <v>0</v>
      </c>
      <c r="D71" s="66">
        <f t="shared" si="8"/>
        <v>0</v>
      </c>
      <c r="E71" s="66">
        <f t="shared" si="8"/>
        <v>0</v>
      </c>
      <c r="F71" s="66">
        <f t="shared" si="8"/>
        <v>0</v>
      </c>
      <c r="G71" s="66">
        <f t="shared" si="8"/>
        <v>0</v>
      </c>
    </row>
    <row r="72" spans="1:7" x14ac:dyDescent="0.25">
      <c r="A72" s="70" t="s">
        <v>348</v>
      </c>
      <c r="B72" s="66"/>
      <c r="C72" s="66"/>
      <c r="D72" s="66"/>
      <c r="E72" s="66"/>
      <c r="F72" s="66"/>
      <c r="G72" s="66"/>
    </row>
    <row r="73" spans="1:7" x14ac:dyDescent="0.25">
      <c r="A73" s="70" t="s">
        <v>349</v>
      </c>
      <c r="B73" s="66"/>
      <c r="C73" s="66"/>
      <c r="D73" s="66"/>
      <c r="E73" s="66"/>
      <c r="F73" s="66"/>
      <c r="G73" s="66"/>
    </row>
    <row r="74" spans="1:7" x14ac:dyDescent="0.25">
      <c r="A74" s="70" t="s">
        <v>350</v>
      </c>
      <c r="B74" s="66"/>
      <c r="C74" s="66"/>
      <c r="D74" s="66"/>
      <c r="E74" s="66"/>
      <c r="F74" s="66"/>
      <c r="G74" s="66"/>
    </row>
    <row r="75" spans="1:7" x14ac:dyDescent="0.25">
      <c r="A75" s="69" t="s">
        <v>351</v>
      </c>
      <c r="B75" s="66">
        <f>SUM(B76:B82)</f>
        <v>0</v>
      </c>
      <c r="C75" s="66">
        <f t="shared" ref="C75:G75" si="9">SUM(C76:C82)</f>
        <v>0</v>
      </c>
      <c r="D75" s="66">
        <f t="shared" si="9"/>
        <v>0</v>
      </c>
      <c r="E75" s="66">
        <f t="shared" si="9"/>
        <v>0</v>
      </c>
      <c r="F75" s="66">
        <f t="shared" si="9"/>
        <v>0</v>
      </c>
      <c r="G75" s="66">
        <f t="shared" si="9"/>
        <v>0</v>
      </c>
    </row>
    <row r="76" spans="1:7" x14ac:dyDescent="0.25">
      <c r="A76" s="70" t="s">
        <v>352</v>
      </c>
      <c r="B76" s="66"/>
      <c r="C76" s="66"/>
      <c r="D76" s="66"/>
      <c r="E76" s="66"/>
      <c r="F76" s="66"/>
      <c r="G76" s="66"/>
    </row>
    <row r="77" spans="1:7" x14ac:dyDescent="0.25">
      <c r="A77" s="70" t="s">
        <v>353</v>
      </c>
      <c r="B77" s="66"/>
      <c r="C77" s="66"/>
      <c r="D77" s="66"/>
      <c r="E77" s="66"/>
      <c r="F77" s="66"/>
      <c r="G77" s="66"/>
    </row>
    <row r="78" spans="1:7" x14ac:dyDescent="0.25">
      <c r="A78" s="70" t="s">
        <v>354</v>
      </c>
      <c r="B78" s="66"/>
      <c r="C78" s="66"/>
      <c r="D78" s="66"/>
      <c r="E78" s="66"/>
      <c r="F78" s="66"/>
      <c r="G78" s="66"/>
    </row>
    <row r="79" spans="1:7" x14ac:dyDescent="0.25">
      <c r="A79" s="70" t="s">
        <v>355</v>
      </c>
      <c r="B79" s="66"/>
      <c r="C79" s="66"/>
      <c r="D79" s="66"/>
      <c r="E79" s="66"/>
      <c r="F79" s="66"/>
      <c r="G79" s="66"/>
    </row>
    <row r="80" spans="1:7" x14ac:dyDescent="0.25">
      <c r="A80" s="70" t="s">
        <v>356</v>
      </c>
      <c r="B80" s="66"/>
      <c r="C80" s="66"/>
      <c r="D80" s="66"/>
      <c r="E80" s="66"/>
      <c r="F80" s="66"/>
      <c r="G80" s="66"/>
    </row>
    <row r="81" spans="1:7" x14ac:dyDescent="0.25">
      <c r="A81" s="70" t="s">
        <v>357</v>
      </c>
      <c r="B81" s="66"/>
      <c r="C81" s="66"/>
      <c r="D81" s="66"/>
      <c r="E81" s="66"/>
      <c r="F81" s="66"/>
      <c r="G81" s="66"/>
    </row>
    <row r="82" spans="1:7" x14ac:dyDescent="0.25">
      <c r="A82" s="70" t="s">
        <v>358</v>
      </c>
      <c r="B82" s="66"/>
      <c r="C82" s="66"/>
      <c r="D82" s="66"/>
      <c r="E82" s="66"/>
      <c r="F82" s="66"/>
      <c r="G82" s="66"/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0</v>
      </c>
      <c r="C84" s="65">
        <f t="shared" ref="C84:G84" si="10">SUM(C85,C93,C103,C113,C123,C133,C137,C146,C150)</f>
        <v>0</v>
      </c>
      <c r="D84" s="65">
        <f t="shared" si="10"/>
        <v>0</v>
      </c>
      <c r="E84" s="65">
        <f t="shared" si="10"/>
        <v>0</v>
      </c>
      <c r="F84" s="65">
        <f t="shared" si="10"/>
        <v>0</v>
      </c>
      <c r="G84" s="65">
        <f t="shared" si="10"/>
        <v>0</v>
      </c>
    </row>
    <row r="85" spans="1:7" x14ac:dyDescent="0.25">
      <c r="A85" s="69" t="s">
        <v>286</v>
      </c>
      <c r="B85" s="66">
        <f>SUM(B86:B92)</f>
        <v>0</v>
      </c>
      <c r="C85" s="66">
        <f t="shared" ref="C85:G85" si="11">SUM(C86:C92)</f>
        <v>0</v>
      </c>
      <c r="D85" s="66">
        <f t="shared" si="11"/>
        <v>0</v>
      </c>
      <c r="E85" s="66">
        <f t="shared" si="11"/>
        <v>0</v>
      </c>
      <c r="F85" s="66">
        <f t="shared" si="11"/>
        <v>0</v>
      </c>
      <c r="G85" s="66">
        <f t="shared" si="11"/>
        <v>0</v>
      </c>
    </row>
    <row r="86" spans="1:7" x14ac:dyDescent="0.25">
      <c r="A86" s="70" t="s">
        <v>287</v>
      </c>
      <c r="B86" s="66"/>
      <c r="C86" s="66"/>
      <c r="D86" s="66"/>
      <c r="E86" s="66"/>
      <c r="F86" s="66"/>
      <c r="G86" s="66"/>
    </row>
    <row r="87" spans="1:7" x14ac:dyDescent="0.25">
      <c r="A87" s="70" t="s">
        <v>288</v>
      </c>
      <c r="B87" s="66"/>
      <c r="C87" s="66"/>
      <c r="D87" s="66"/>
      <c r="E87" s="66"/>
      <c r="F87" s="66"/>
      <c r="G87" s="66"/>
    </row>
    <row r="88" spans="1:7" x14ac:dyDescent="0.25">
      <c r="A88" s="70" t="s">
        <v>289</v>
      </c>
      <c r="B88" s="66"/>
      <c r="C88" s="66"/>
      <c r="D88" s="66"/>
      <c r="E88" s="66"/>
      <c r="F88" s="66"/>
      <c r="G88" s="66"/>
    </row>
    <row r="89" spans="1:7" x14ac:dyDescent="0.25">
      <c r="A89" s="70" t="s">
        <v>290</v>
      </c>
      <c r="B89" s="66"/>
      <c r="C89" s="66"/>
      <c r="D89" s="66"/>
      <c r="E89" s="66"/>
      <c r="F89" s="66"/>
      <c r="G89" s="66"/>
    </row>
    <row r="90" spans="1:7" x14ac:dyDescent="0.25">
      <c r="A90" s="70" t="s">
        <v>291</v>
      </c>
      <c r="B90" s="66"/>
      <c r="C90" s="66"/>
      <c r="D90" s="66"/>
      <c r="E90" s="66"/>
      <c r="F90" s="66"/>
      <c r="G90" s="66"/>
    </row>
    <row r="91" spans="1:7" x14ac:dyDescent="0.25">
      <c r="A91" s="70" t="s">
        <v>292</v>
      </c>
      <c r="B91" s="66"/>
      <c r="C91" s="66"/>
      <c r="D91" s="66"/>
      <c r="E91" s="66"/>
      <c r="F91" s="66"/>
      <c r="G91" s="66"/>
    </row>
    <row r="92" spans="1:7" x14ac:dyDescent="0.25">
      <c r="A92" s="70" t="s">
        <v>293</v>
      </c>
      <c r="B92" s="66"/>
      <c r="C92" s="66"/>
      <c r="D92" s="66"/>
      <c r="E92" s="66"/>
      <c r="F92" s="66"/>
      <c r="G92" s="66"/>
    </row>
    <row r="93" spans="1:7" x14ac:dyDescent="0.25">
      <c r="A93" s="69" t="s">
        <v>294</v>
      </c>
      <c r="B93" s="66">
        <f>SUM(B94:B102)</f>
        <v>0</v>
      </c>
      <c r="C93" s="66">
        <f t="shared" ref="C93:G93" si="12">SUM(C94:C102)</f>
        <v>0</v>
      </c>
      <c r="D93" s="66">
        <f t="shared" si="12"/>
        <v>0</v>
      </c>
      <c r="E93" s="66">
        <f t="shared" si="12"/>
        <v>0</v>
      </c>
      <c r="F93" s="66">
        <f t="shared" si="12"/>
        <v>0</v>
      </c>
      <c r="G93" s="66">
        <f t="shared" si="12"/>
        <v>0</v>
      </c>
    </row>
    <row r="94" spans="1:7" x14ac:dyDescent="0.25">
      <c r="A94" s="70" t="s">
        <v>295</v>
      </c>
      <c r="B94" s="66"/>
      <c r="C94" s="66"/>
      <c r="D94" s="66"/>
      <c r="E94" s="66"/>
      <c r="F94" s="66"/>
      <c r="G94" s="66"/>
    </row>
    <row r="95" spans="1:7" x14ac:dyDescent="0.25">
      <c r="A95" s="70" t="s">
        <v>296</v>
      </c>
      <c r="B95" s="66"/>
      <c r="C95" s="66"/>
      <c r="D95" s="66"/>
      <c r="E95" s="66"/>
      <c r="F95" s="66"/>
      <c r="G95" s="66"/>
    </row>
    <row r="96" spans="1:7" x14ac:dyDescent="0.25">
      <c r="A96" s="70" t="s">
        <v>297</v>
      </c>
      <c r="B96" s="66"/>
      <c r="C96" s="66"/>
      <c r="D96" s="66"/>
      <c r="E96" s="66"/>
      <c r="F96" s="66"/>
      <c r="G96" s="66"/>
    </row>
    <row r="97" spans="1:7" x14ac:dyDescent="0.25">
      <c r="A97" s="70" t="s">
        <v>298</v>
      </c>
      <c r="B97" s="66"/>
      <c r="C97" s="66"/>
      <c r="D97" s="66"/>
      <c r="E97" s="66"/>
      <c r="F97" s="66"/>
      <c r="G97" s="66"/>
    </row>
    <row r="98" spans="1:7" x14ac:dyDescent="0.25">
      <c r="A98" s="34" t="s">
        <v>299</v>
      </c>
      <c r="B98" s="66"/>
      <c r="C98" s="66"/>
      <c r="D98" s="66"/>
      <c r="E98" s="66"/>
      <c r="F98" s="66"/>
      <c r="G98" s="66"/>
    </row>
    <row r="99" spans="1:7" x14ac:dyDescent="0.25">
      <c r="A99" s="70" t="s">
        <v>300</v>
      </c>
      <c r="B99" s="66"/>
      <c r="C99" s="66"/>
      <c r="D99" s="66"/>
      <c r="E99" s="66"/>
      <c r="F99" s="66"/>
      <c r="G99" s="66"/>
    </row>
    <row r="100" spans="1:7" x14ac:dyDescent="0.25">
      <c r="A100" s="70" t="s">
        <v>301</v>
      </c>
      <c r="B100" s="66"/>
      <c r="C100" s="66"/>
      <c r="D100" s="66"/>
      <c r="E100" s="66"/>
      <c r="F100" s="66"/>
      <c r="G100" s="66"/>
    </row>
    <row r="101" spans="1:7" x14ac:dyDescent="0.25">
      <c r="A101" s="70" t="s">
        <v>302</v>
      </c>
      <c r="B101" s="66"/>
      <c r="C101" s="66"/>
      <c r="D101" s="66"/>
      <c r="E101" s="66"/>
      <c r="F101" s="66"/>
      <c r="G101" s="66"/>
    </row>
    <row r="102" spans="1:7" x14ac:dyDescent="0.25">
      <c r="A102" s="70" t="s">
        <v>303</v>
      </c>
      <c r="B102" s="66"/>
      <c r="C102" s="66"/>
      <c r="D102" s="66"/>
      <c r="E102" s="66"/>
      <c r="F102" s="66"/>
      <c r="G102" s="66"/>
    </row>
    <row r="103" spans="1:7" x14ac:dyDescent="0.25">
      <c r="A103" s="69" t="s">
        <v>304</v>
      </c>
      <c r="B103" s="66">
        <f>SUM(B104:B112)</f>
        <v>0</v>
      </c>
      <c r="C103" s="66">
        <f>SUM(C104:C112)</f>
        <v>0</v>
      </c>
      <c r="D103" s="66">
        <f t="shared" ref="D103:G103" si="13">SUM(D104:D112)</f>
        <v>0</v>
      </c>
      <c r="E103" s="66">
        <f t="shared" si="13"/>
        <v>0</v>
      </c>
      <c r="F103" s="66">
        <f t="shared" si="13"/>
        <v>0</v>
      </c>
      <c r="G103" s="66">
        <f t="shared" si="13"/>
        <v>0</v>
      </c>
    </row>
    <row r="104" spans="1:7" x14ac:dyDescent="0.25">
      <c r="A104" s="70" t="s">
        <v>305</v>
      </c>
      <c r="B104" s="66"/>
      <c r="C104" s="66"/>
      <c r="D104" s="66"/>
      <c r="E104" s="66"/>
      <c r="F104" s="66"/>
      <c r="G104" s="66"/>
    </row>
    <row r="105" spans="1:7" x14ac:dyDescent="0.25">
      <c r="A105" s="70" t="s">
        <v>306</v>
      </c>
      <c r="B105" s="66"/>
      <c r="C105" s="66"/>
      <c r="D105" s="66"/>
      <c r="E105" s="66"/>
      <c r="F105" s="66"/>
      <c r="G105" s="66"/>
    </row>
    <row r="106" spans="1:7" x14ac:dyDescent="0.25">
      <c r="A106" s="70" t="s">
        <v>307</v>
      </c>
      <c r="B106" s="66"/>
      <c r="C106" s="66"/>
      <c r="D106" s="66"/>
      <c r="E106" s="66"/>
      <c r="F106" s="66"/>
      <c r="G106" s="66"/>
    </row>
    <row r="107" spans="1:7" x14ac:dyDescent="0.25">
      <c r="A107" s="70" t="s">
        <v>308</v>
      </c>
      <c r="B107" s="66"/>
      <c r="C107" s="66"/>
      <c r="D107" s="66"/>
      <c r="E107" s="66"/>
      <c r="F107" s="66"/>
      <c r="G107" s="66"/>
    </row>
    <row r="108" spans="1:7" x14ac:dyDescent="0.25">
      <c r="A108" s="70" t="s">
        <v>309</v>
      </c>
      <c r="B108" s="66"/>
      <c r="C108" s="66"/>
      <c r="D108" s="66"/>
      <c r="E108" s="66"/>
      <c r="F108" s="66"/>
      <c r="G108" s="66"/>
    </row>
    <row r="109" spans="1:7" x14ac:dyDescent="0.25">
      <c r="A109" s="70" t="s">
        <v>310</v>
      </c>
      <c r="B109" s="66"/>
      <c r="C109" s="66"/>
      <c r="D109" s="66"/>
      <c r="E109" s="66"/>
      <c r="F109" s="66"/>
      <c r="G109" s="66"/>
    </row>
    <row r="110" spans="1:7" x14ac:dyDescent="0.25">
      <c r="A110" s="70" t="s">
        <v>311</v>
      </c>
      <c r="B110" s="66"/>
      <c r="C110" s="66"/>
      <c r="D110" s="66"/>
      <c r="E110" s="66"/>
      <c r="F110" s="66"/>
      <c r="G110" s="66"/>
    </row>
    <row r="111" spans="1:7" x14ac:dyDescent="0.25">
      <c r="A111" s="70" t="s">
        <v>312</v>
      </c>
      <c r="B111" s="66"/>
      <c r="C111" s="66"/>
      <c r="D111" s="66"/>
      <c r="E111" s="66"/>
      <c r="F111" s="66"/>
      <c r="G111" s="66"/>
    </row>
    <row r="112" spans="1:7" x14ac:dyDescent="0.25">
      <c r="A112" s="70" t="s">
        <v>313</v>
      </c>
      <c r="B112" s="66"/>
      <c r="C112" s="66"/>
      <c r="D112" s="66"/>
      <c r="E112" s="66"/>
      <c r="F112" s="66"/>
      <c r="G112" s="66"/>
    </row>
    <row r="113" spans="1:7" x14ac:dyDescent="0.25">
      <c r="A113" s="69" t="s">
        <v>314</v>
      </c>
      <c r="B113" s="66">
        <f>SUM(B114:B122)</f>
        <v>0</v>
      </c>
      <c r="C113" s="66">
        <f t="shared" ref="C113:G113" si="14">SUM(C114:C122)</f>
        <v>0</v>
      </c>
      <c r="D113" s="66">
        <f t="shared" si="14"/>
        <v>0</v>
      </c>
      <c r="E113" s="66">
        <f t="shared" si="14"/>
        <v>0</v>
      </c>
      <c r="F113" s="66">
        <f t="shared" si="14"/>
        <v>0</v>
      </c>
      <c r="G113" s="66">
        <f t="shared" si="14"/>
        <v>0</v>
      </c>
    </row>
    <row r="114" spans="1:7" x14ac:dyDescent="0.25">
      <c r="A114" s="70" t="s">
        <v>315</v>
      </c>
      <c r="B114" s="66"/>
      <c r="C114" s="66"/>
      <c r="D114" s="66"/>
      <c r="E114" s="66"/>
      <c r="F114" s="66"/>
      <c r="G114" s="66"/>
    </row>
    <row r="115" spans="1:7" x14ac:dyDescent="0.25">
      <c r="A115" s="70" t="s">
        <v>316</v>
      </c>
      <c r="B115" s="66"/>
      <c r="C115" s="66"/>
      <c r="D115" s="66"/>
      <c r="E115" s="66"/>
      <c r="F115" s="66"/>
      <c r="G115" s="66"/>
    </row>
    <row r="116" spans="1:7" x14ac:dyDescent="0.25">
      <c r="A116" s="70" t="s">
        <v>317</v>
      </c>
      <c r="B116" s="66"/>
      <c r="C116" s="66"/>
      <c r="D116" s="66"/>
      <c r="E116" s="66"/>
      <c r="F116" s="66"/>
      <c r="G116" s="66"/>
    </row>
    <row r="117" spans="1:7" x14ac:dyDescent="0.25">
      <c r="A117" s="70" t="s">
        <v>318</v>
      </c>
      <c r="B117" s="66"/>
      <c r="C117" s="66"/>
      <c r="D117" s="66"/>
      <c r="E117" s="66"/>
      <c r="F117" s="66"/>
      <c r="G117" s="66"/>
    </row>
    <row r="118" spans="1:7" x14ac:dyDescent="0.25">
      <c r="A118" s="70" t="s">
        <v>319</v>
      </c>
      <c r="B118" s="66"/>
      <c r="C118" s="66"/>
      <c r="D118" s="66"/>
      <c r="E118" s="66"/>
      <c r="F118" s="66"/>
      <c r="G118" s="66"/>
    </row>
    <row r="119" spans="1:7" x14ac:dyDescent="0.25">
      <c r="A119" s="70" t="s">
        <v>320</v>
      </c>
      <c r="B119" s="66"/>
      <c r="C119" s="66"/>
      <c r="D119" s="66"/>
      <c r="E119" s="66"/>
      <c r="F119" s="66"/>
      <c r="G119" s="66"/>
    </row>
    <row r="120" spans="1:7" x14ac:dyDescent="0.25">
      <c r="A120" s="70" t="s">
        <v>321</v>
      </c>
      <c r="B120" s="66"/>
      <c r="C120" s="66"/>
      <c r="D120" s="66"/>
      <c r="E120" s="66"/>
      <c r="F120" s="66"/>
      <c r="G120" s="66"/>
    </row>
    <row r="121" spans="1:7" x14ac:dyDescent="0.25">
      <c r="A121" s="70" t="s">
        <v>322</v>
      </c>
      <c r="B121" s="66"/>
      <c r="C121" s="66"/>
      <c r="D121" s="66"/>
      <c r="E121" s="66"/>
      <c r="F121" s="66"/>
      <c r="G121" s="66"/>
    </row>
    <row r="122" spans="1:7" x14ac:dyDescent="0.25">
      <c r="A122" s="70" t="s">
        <v>323</v>
      </c>
      <c r="B122" s="66"/>
      <c r="C122" s="66"/>
      <c r="D122" s="66"/>
      <c r="E122" s="66"/>
      <c r="F122" s="66"/>
      <c r="G122" s="66"/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15">SUM(C124:C132)</f>
        <v>0</v>
      </c>
      <c r="D123" s="66">
        <f t="shared" si="15"/>
        <v>0</v>
      </c>
      <c r="E123" s="66">
        <f t="shared" si="15"/>
        <v>0</v>
      </c>
      <c r="F123" s="66">
        <f t="shared" si="15"/>
        <v>0</v>
      </c>
      <c r="G123" s="66">
        <f t="shared" si="15"/>
        <v>0</v>
      </c>
    </row>
    <row r="124" spans="1:7" x14ac:dyDescent="0.25">
      <c r="A124" s="70" t="s">
        <v>325</v>
      </c>
      <c r="B124" s="66"/>
      <c r="C124" s="66"/>
      <c r="D124" s="66"/>
      <c r="E124" s="66"/>
      <c r="F124" s="66"/>
      <c r="G124" s="66"/>
    </row>
    <row r="125" spans="1:7" x14ac:dyDescent="0.25">
      <c r="A125" s="70" t="s">
        <v>326</v>
      </c>
      <c r="B125" s="66"/>
      <c r="C125" s="66"/>
      <c r="D125" s="66"/>
      <c r="E125" s="66"/>
      <c r="F125" s="66"/>
      <c r="G125" s="66"/>
    </row>
    <row r="126" spans="1:7" x14ac:dyDescent="0.25">
      <c r="A126" s="70" t="s">
        <v>327</v>
      </c>
      <c r="B126" s="66"/>
      <c r="C126" s="66"/>
      <c r="D126" s="66"/>
      <c r="E126" s="66"/>
      <c r="F126" s="66"/>
      <c r="G126" s="66"/>
    </row>
    <row r="127" spans="1:7" x14ac:dyDescent="0.25">
      <c r="A127" s="70" t="s">
        <v>328</v>
      </c>
      <c r="B127" s="66"/>
      <c r="C127" s="66"/>
      <c r="D127" s="66"/>
      <c r="E127" s="66"/>
      <c r="F127" s="66"/>
      <c r="G127" s="66"/>
    </row>
    <row r="128" spans="1:7" x14ac:dyDescent="0.25">
      <c r="A128" s="70" t="s">
        <v>329</v>
      </c>
      <c r="B128" s="66"/>
      <c r="C128" s="66"/>
      <c r="D128" s="66"/>
      <c r="E128" s="66"/>
      <c r="F128" s="66"/>
      <c r="G128" s="66"/>
    </row>
    <row r="129" spans="1:7" x14ac:dyDescent="0.25">
      <c r="A129" s="70" t="s">
        <v>330</v>
      </c>
      <c r="B129" s="66"/>
      <c r="C129" s="66"/>
      <c r="D129" s="66"/>
      <c r="E129" s="66"/>
      <c r="F129" s="66"/>
      <c r="G129" s="66"/>
    </row>
    <row r="130" spans="1:7" x14ac:dyDescent="0.25">
      <c r="A130" s="70" t="s">
        <v>331</v>
      </c>
      <c r="B130" s="66"/>
      <c r="C130" s="66"/>
      <c r="D130" s="66"/>
      <c r="E130" s="66"/>
      <c r="F130" s="66"/>
      <c r="G130" s="66"/>
    </row>
    <row r="131" spans="1:7" x14ac:dyDescent="0.25">
      <c r="A131" s="70" t="s">
        <v>332</v>
      </c>
      <c r="B131" s="66"/>
      <c r="C131" s="66"/>
      <c r="D131" s="66"/>
      <c r="E131" s="66"/>
      <c r="F131" s="66"/>
      <c r="G131" s="66"/>
    </row>
    <row r="132" spans="1:7" x14ac:dyDescent="0.25">
      <c r="A132" s="70" t="s">
        <v>333</v>
      </c>
      <c r="B132" s="66"/>
      <c r="C132" s="66"/>
      <c r="D132" s="66"/>
      <c r="E132" s="66"/>
      <c r="F132" s="66"/>
      <c r="G132" s="66"/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16">SUM(C134:C136)</f>
        <v>0</v>
      </c>
      <c r="D133" s="66">
        <f t="shared" si="16"/>
        <v>0</v>
      </c>
      <c r="E133" s="66">
        <f t="shared" si="16"/>
        <v>0</v>
      </c>
      <c r="F133" s="66">
        <f t="shared" si="16"/>
        <v>0</v>
      </c>
      <c r="G133" s="66">
        <f t="shared" si="16"/>
        <v>0</v>
      </c>
    </row>
    <row r="134" spans="1:7" x14ac:dyDescent="0.25">
      <c r="A134" s="70" t="s">
        <v>335</v>
      </c>
      <c r="B134" s="66"/>
      <c r="C134" s="66"/>
      <c r="D134" s="66"/>
      <c r="E134" s="66"/>
      <c r="F134" s="66"/>
      <c r="G134" s="66"/>
    </row>
    <row r="135" spans="1:7" x14ac:dyDescent="0.25">
      <c r="A135" s="70" t="s">
        <v>336</v>
      </c>
      <c r="B135" s="66"/>
      <c r="C135" s="66"/>
      <c r="D135" s="66"/>
      <c r="E135" s="66"/>
      <c r="F135" s="66"/>
      <c r="G135" s="66"/>
    </row>
    <row r="136" spans="1:7" x14ac:dyDescent="0.25">
      <c r="A136" s="70" t="s">
        <v>337</v>
      </c>
      <c r="B136" s="66"/>
      <c r="C136" s="66"/>
      <c r="D136" s="66"/>
      <c r="E136" s="66"/>
      <c r="F136" s="66"/>
      <c r="G136" s="66"/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17">SUM(C138:C142,C144:C145)</f>
        <v>0</v>
      </c>
      <c r="D137" s="66">
        <f t="shared" si="17"/>
        <v>0</v>
      </c>
      <c r="E137" s="66">
        <f t="shared" si="17"/>
        <v>0</v>
      </c>
      <c r="F137" s="66">
        <f t="shared" si="17"/>
        <v>0</v>
      </c>
      <c r="G137" s="66">
        <f t="shared" si="17"/>
        <v>0</v>
      </c>
    </row>
    <row r="138" spans="1:7" x14ac:dyDescent="0.25">
      <c r="A138" s="70" t="s">
        <v>339</v>
      </c>
      <c r="B138" s="66"/>
      <c r="C138" s="66"/>
      <c r="D138" s="66"/>
      <c r="E138" s="66"/>
      <c r="F138" s="66"/>
      <c r="G138" s="66"/>
    </row>
    <row r="139" spans="1:7" x14ac:dyDescent="0.25">
      <c r="A139" s="70" t="s">
        <v>340</v>
      </c>
      <c r="B139" s="66"/>
      <c r="C139" s="66"/>
      <c r="D139" s="66"/>
      <c r="E139" s="66"/>
      <c r="F139" s="66"/>
      <c r="G139" s="66"/>
    </row>
    <row r="140" spans="1:7" x14ac:dyDescent="0.25">
      <c r="A140" s="70" t="s">
        <v>341</v>
      </c>
      <c r="B140" s="66"/>
      <c r="C140" s="66"/>
      <c r="D140" s="66"/>
      <c r="E140" s="66"/>
      <c r="F140" s="66"/>
      <c r="G140" s="66"/>
    </row>
    <row r="141" spans="1:7" x14ac:dyDescent="0.25">
      <c r="A141" s="70" t="s">
        <v>342</v>
      </c>
      <c r="B141" s="66"/>
      <c r="C141" s="66"/>
      <c r="D141" s="66"/>
      <c r="E141" s="66"/>
      <c r="F141" s="66"/>
      <c r="G141" s="66"/>
    </row>
    <row r="142" spans="1:7" x14ac:dyDescent="0.25">
      <c r="A142" s="70" t="s">
        <v>343</v>
      </c>
      <c r="B142" s="66"/>
      <c r="C142" s="66"/>
      <c r="D142" s="66"/>
      <c r="E142" s="66"/>
      <c r="F142" s="66"/>
      <c r="G142" s="66"/>
    </row>
    <row r="143" spans="1:7" x14ac:dyDescent="0.25">
      <c r="A143" s="70" t="s">
        <v>3301</v>
      </c>
      <c r="B143" s="66"/>
      <c r="C143" s="66"/>
      <c r="D143" s="66"/>
      <c r="E143" s="66"/>
      <c r="F143" s="66"/>
      <c r="G143" s="66"/>
    </row>
    <row r="144" spans="1:7" x14ac:dyDescent="0.25">
      <c r="A144" s="70" t="s">
        <v>345</v>
      </c>
      <c r="B144" s="66"/>
      <c r="C144" s="66"/>
      <c r="D144" s="66"/>
      <c r="E144" s="66"/>
      <c r="F144" s="66"/>
      <c r="G144" s="66"/>
    </row>
    <row r="145" spans="1:7" x14ac:dyDescent="0.25">
      <c r="A145" s="70" t="s">
        <v>346</v>
      </c>
      <c r="B145" s="66"/>
      <c r="C145" s="66"/>
      <c r="D145" s="66"/>
      <c r="E145" s="66"/>
      <c r="F145" s="66"/>
      <c r="G145" s="66"/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18">SUM(C147:C149)</f>
        <v>0</v>
      </c>
      <c r="D146" s="66">
        <f t="shared" si="18"/>
        <v>0</v>
      </c>
      <c r="E146" s="66">
        <f t="shared" si="18"/>
        <v>0</v>
      </c>
      <c r="F146" s="66">
        <f t="shared" si="18"/>
        <v>0</v>
      </c>
      <c r="G146" s="66">
        <f t="shared" si="18"/>
        <v>0</v>
      </c>
    </row>
    <row r="147" spans="1:7" x14ac:dyDescent="0.25">
      <c r="A147" s="70" t="s">
        <v>348</v>
      </c>
      <c r="B147" s="66"/>
      <c r="C147" s="66"/>
      <c r="D147" s="66"/>
      <c r="E147" s="66"/>
      <c r="F147" s="66"/>
      <c r="G147" s="66"/>
    </row>
    <row r="148" spans="1:7" x14ac:dyDescent="0.25">
      <c r="A148" s="70" t="s">
        <v>349</v>
      </c>
      <c r="B148" s="66"/>
      <c r="C148" s="66"/>
      <c r="D148" s="66"/>
      <c r="E148" s="66"/>
      <c r="F148" s="66"/>
      <c r="G148" s="66"/>
    </row>
    <row r="149" spans="1:7" x14ac:dyDescent="0.25">
      <c r="A149" s="70" t="s">
        <v>350</v>
      </c>
      <c r="B149" s="66"/>
      <c r="C149" s="66"/>
      <c r="D149" s="66"/>
      <c r="E149" s="66"/>
      <c r="F149" s="66"/>
      <c r="G149" s="66"/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19">SUM(C151:C157)</f>
        <v>0</v>
      </c>
      <c r="D150" s="66">
        <f t="shared" si="19"/>
        <v>0</v>
      </c>
      <c r="E150" s="66">
        <f t="shared" si="19"/>
        <v>0</v>
      </c>
      <c r="F150" s="66">
        <f t="shared" si="19"/>
        <v>0</v>
      </c>
      <c r="G150" s="66">
        <f t="shared" si="19"/>
        <v>0</v>
      </c>
    </row>
    <row r="151" spans="1:7" x14ac:dyDescent="0.25">
      <c r="A151" s="70" t="s">
        <v>352</v>
      </c>
      <c r="B151" s="66"/>
      <c r="C151" s="66"/>
      <c r="D151" s="66"/>
      <c r="E151" s="66"/>
      <c r="F151" s="66"/>
      <c r="G151" s="66"/>
    </row>
    <row r="152" spans="1:7" x14ac:dyDescent="0.25">
      <c r="A152" s="70" t="s">
        <v>353</v>
      </c>
      <c r="B152" s="66"/>
      <c r="C152" s="66"/>
      <c r="D152" s="66"/>
      <c r="E152" s="66"/>
      <c r="F152" s="66"/>
      <c r="G152" s="66"/>
    </row>
    <row r="153" spans="1:7" x14ac:dyDescent="0.25">
      <c r="A153" s="70" t="s">
        <v>354</v>
      </c>
      <c r="B153" s="66"/>
      <c r="C153" s="66"/>
      <c r="D153" s="66"/>
      <c r="E153" s="66"/>
      <c r="F153" s="66"/>
      <c r="G153" s="66"/>
    </row>
    <row r="154" spans="1:7" x14ac:dyDescent="0.25">
      <c r="A154" s="34" t="s">
        <v>355</v>
      </c>
      <c r="B154" s="66"/>
      <c r="C154" s="66"/>
      <c r="D154" s="66"/>
      <c r="E154" s="66"/>
      <c r="F154" s="66"/>
      <c r="G154" s="66"/>
    </row>
    <row r="155" spans="1:7" x14ac:dyDescent="0.25">
      <c r="A155" s="70" t="s">
        <v>356</v>
      </c>
      <c r="B155" s="66"/>
      <c r="C155" s="66"/>
      <c r="D155" s="66"/>
      <c r="E155" s="66"/>
      <c r="F155" s="66"/>
      <c r="G155" s="66"/>
    </row>
    <row r="156" spans="1:7" x14ac:dyDescent="0.25">
      <c r="A156" s="70" t="s">
        <v>357</v>
      </c>
      <c r="B156" s="66"/>
      <c r="C156" s="66"/>
      <c r="D156" s="66"/>
      <c r="E156" s="66"/>
      <c r="F156" s="66"/>
      <c r="G156" s="66"/>
    </row>
    <row r="157" spans="1:7" x14ac:dyDescent="0.25">
      <c r="A157" s="70" t="s">
        <v>358</v>
      </c>
      <c r="B157" s="66"/>
      <c r="C157" s="66"/>
      <c r="D157" s="66"/>
      <c r="E157" s="66"/>
      <c r="F157" s="66"/>
      <c r="G157" s="66"/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52047114</v>
      </c>
      <c r="C159" s="65">
        <f t="shared" ref="C159:G159" si="20">C9+C84</f>
        <v>28608180.579999998</v>
      </c>
      <c r="D159" s="65">
        <f t="shared" si="20"/>
        <v>80655294.579999998</v>
      </c>
      <c r="E159" s="65">
        <f t="shared" si="20"/>
        <v>64681543.769999996</v>
      </c>
      <c r="F159" s="65">
        <f t="shared" si="20"/>
        <v>62133027.480000004</v>
      </c>
      <c r="G159" s="65">
        <f t="shared" si="20"/>
        <v>15973750.810000002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52047114</v>
      </c>
      <c r="Q2" s="13">
        <f>'Formato 6 a)'!C9</f>
        <v>28608180.579999998</v>
      </c>
      <c r="R2" s="13">
        <f>'Formato 6 a)'!D9</f>
        <v>80655294.579999998</v>
      </c>
      <c r="S2" s="13">
        <f>'Formato 6 a)'!E9</f>
        <v>64681543.769999996</v>
      </c>
      <c r="T2" s="13">
        <f>'Formato 6 a)'!F9</f>
        <v>62133027.480000004</v>
      </c>
      <c r="U2" s="13">
        <f>'Formato 6 a)'!G9</f>
        <v>15973750.810000002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18699401</v>
      </c>
      <c r="Q3" s="13">
        <f>'Formato 6 a)'!C10</f>
        <v>1194560</v>
      </c>
      <c r="R3" s="13">
        <f>'Formato 6 a)'!D10</f>
        <v>19893961</v>
      </c>
      <c r="S3" s="13">
        <f>'Formato 6 a)'!E10</f>
        <v>15047753.799999999</v>
      </c>
      <c r="T3" s="13">
        <f>'Formato 6 a)'!F10</f>
        <v>15047753.799999999</v>
      </c>
      <c r="U3" s="13">
        <f>'Formato 6 a)'!G10</f>
        <v>4846207.2000000011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11009964</v>
      </c>
      <c r="Q4" s="13">
        <f>'Formato 6 a)'!C11</f>
        <v>149320</v>
      </c>
      <c r="R4" s="13">
        <f>'Formato 6 a)'!D11</f>
        <v>11159284</v>
      </c>
      <c r="S4" s="13">
        <f>'Formato 6 a)'!E11</f>
        <v>10243584.039999999</v>
      </c>
      <c r="T4" s="13">
        <f>'Formato 6 a)'!F11</f>
        <v>10243584.039999999</v>
      </c>
      <c r="U4" s="13">
        <f>'Formato 6 a)'!G11</f>
        <v>915699.96000000089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2698056</v>
      </c>
      <c r="Q6" s="13">
        <f>'Formato 6 a)'!C13</f>
        <v>447960</v>
      </c>
      <c r="R6" s="13">
        <f>'Formato 6 a)'!D13</f>
        <v>3146016</v>
      </c>
      <c r="S6" s="13">
        <f>'Formato 6 a)'!E13</f>
        <v>1948503.4</v>
      </c>
      <c r="T6" s="13">
        <f>'Formato 6 a)'!F13</f>
        <v>1948503.4</v>
      </c>
      <c r="U6" s="13">
        <f>'Formato 6 a)'!G13</f>
        <v>1197512.6000000001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3006188</v>
      </c>
      <c r="Q7" s="13">
        <f>'Formato 6 a)'!C14</f>
        <v>373300</v>
      </c>
      <c r="R7" s="13">
        <f>'Formato 6 a)'!D14</f>
        <v>3379488</v>
      </c>
      <c r="S7" s="13">
        <f>'Formato 6 a)'!E14</f>
        <v>2344568.4300000002</v>
      </c>
      <c r="T7" s="13">
        <f>'Formato 6 a)'!F14</f>
        <v>2344568.4300000002</v>
      </c>
      <c r="U7" s="13">
        <f>'Formato 6 a)'!G14</f>
        <v>1034919.5699999998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1165725</v>
      </c>
      <c r="Q8" s="13">
        <f>'Formato 6 a)'!C15</f>
        <v>149320</v>
      </c>
      <c r="R8" s="13">
        <f>'Formato 6 a)'!D15</f>
        <v>1315045</v>
      </c>
      <c r="S8" s="13">
        <f>'Formato 6 a)'!E15</f>
        <v>511097.93</v>
      </c>
      <c r="T8" s="13">
        <f>'Formato 6 a)'!F15</f>
        <v>511097.93</v>
      </c>
      <c r="U8" s="13">
        <f>'Formato 6 a)'!G15</f>
        <v>803947.07000000007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819468</v>
      </c>
      <c r="Q9" s="13">
        <f>'Formato 6 a)'!C16</f>
        <v>74660</v>
      </c>
      <c r="R9" s="13">
        <f>'Formato 6 a)'!D16</f>
        <v>894128</v>
      </c>
      <c r="S9" s="13">
        <f>'Formato 6 a)'!E16</f>
        <v>0</v>
      </c>
      <c r="T9" s="13">
        <f>'Formato 6 a)'!F16</f>
        <v>0</v>
      </c>
      <c r="U9" s="13">
        <f>'Formato 6 a)'!G16</f>
        <v>894128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4629612</v>
      </c>
      <c r="Q11" s="13">
        <f>'Formato 6 a)'!C18</f>
        <v>738577</v>
      </c>
      <c r="R11" s="13">
        <f>'Formato 6 a)'!D18</f>
        <v>5368189</v>
      </c>
      <c r="S11" s="13">
        <f>'Formato 6 a)'!E18</f>
        <v>3331764.12</v>
      </c>
      <c r="T11" s="13">
        <f>'Formato 6 a)'!F18</f>
        <v>3331764.12</v>
      </c>
      <c r="U11" s="13">
        <f>'Formato 6 a)'!G18</f>
        <v>2036424.88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314952</v>
      </c>
      <c r="Q12" s="13">
        <f>'Formato 6 a)'!C19</f>
        <v>321065</v>
      </c>
      <c r="R12" s="13">
        <f>'Formato 6 a)'!D19</f>
        <v>636017</v>
      </c>
      <c r="S12" s="13">
        <f>'Formato 6 a)'!E19</f>
        <v>194144.94</v>
      </c>
      <c r="T12" s="13">
        <f>'Formato 6 a)'!F19</f>
        <v>194144.94</v>
      </c>
      <c r="U12" s="13">
        <f>'Formato 6 a)'!G19</f>
        <v>441872.06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75660</v>
      </c>
      <c r="Q13" s="13">
        <f>'Formato 6 a)'!C20</f>
        <v>74660</v>
      </c>
      <c r="R13" s="13">
        <f>'Formato 6 a)'!D20</f>
        <v>150320</v>
      </c>
      <c r="S13" s="13">
        <f>'Formato 6 a)'!E20</f>
        <v>41941.26</v>
      </c>
      <c r="T13" s="13">
        <f>'Formato 6 a)'!F20</f>
        <v>41941.26</v>
      </c>
      <c r="U13" s="13">
        <f>'Formato 6 a)'!G20</f>
        <v>108378.73999999999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3494508</v>
      </c>
      <c r="Q15" s="13">
        <f>'Formato 6 a)'!C22</f>
        <v>-404776</v>
      </c>
      <c r="R15" s="13">
        <f>'Formato 6 a)'!D22</f>
        <v>3089732</v>
      </c>
      <c r="S15" s="13">
        <f>'Formato 6 a)'!E22</f>
        <v>2510664.62</v>
      </c>
      <c r="T15" s="13">
        <f>'Formato 6 a)'!F22</f>
        <v>2510664.62</v>
      </c>
      <c r="U15" s="13">
        <f>'Formato 6 a)'!G22</f>
        <v>579067.37999999989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24024</v>
      </c>
      <c r="Q16" s="13">
        <f>'Formato 6 a)'!C23</f>
        <v>152371</v>
      </c>
      <c r="R16" s="13">
        <f>'Formato 6 a)'!D23</f>
        <v>176395</v>
      </c>
      <c r="S16" s="13">
        <f>'Formato 6 a)'!E23</f>
        <v>1121.55</v>
      </c>
      <c r="T16" s="13">
        <f>'Formato 6 a)'!F23</f>
        <v>1121.55</v>
      </c>
      <c r="U16" s="13">
        <f>'Formato 6 a)'!G23</f>
        <v>175273.45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435960</v>
      </c>
      <c r="Q17" s="13">
        <f>'Formato 6 a)'!C24</f>
        <v>201411</v>
      </c>
      <c r="R17" s="13">
        <f>'Formato 6 a)'!D24</f>
        <v>637371</v>
      </c>
      <c r="S17" s="13">
        <f>'Formato 6 a)'!E24</f>
        <v>448569.4</v>
      </c>
      <c r="T17" s="13">
        <f>'Formato 6 a)'!F24</f>
        <v>448569.4</v>
      </c>
      <c r="U17" s="13">
        <f>'Formato 6 a)'!G24</f>
        <v>188801.59999999998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160920</v>
      </c>
      <c r="Q18" s="13">
        <f>'Formato 6 a)'!C25</f>
        <v>149320</v>
      </c>
      <c r="R18" s="13">
        <f>'Formato 6 a)'!D25</f>
        <v>310240</v>
      </c>
      <c r="S18" s="13">
        <f>'Formato 6 a)'!E25</f>
        <v>99475.19</v>
      </c>
      <c r="T18" s="13">
        <f>'Formato 6 a)'!F25</f>
        <v>99475.19</v>
      </c>
      <c r="U18" s="13">
        <f>'Formato 6 a)'!G25</f>
        <v>210764.81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123588</v>
      </c>
      <c r="Q20" s="13">
        <f>'Formato 6 a)'!C27</f>
        <v>244526</v>
      </c>
      <c r="R20" s="13">
        <f>'Formato 6 a)'!D27</f>
        <v>368114</v>
      </c>
      <c r="S20" s="13">
        <f>'Formato 6 a)'!E27</f>
        <v>35847.160000000003</v>
      </c>
      <c r="T20" s="13">
        <f>'Formato 6 a)'!F27</f>
        <v>35847.160000000003</v>
      </c>
      <c r="U20" s="13">
        <f>'Formato 6 a)'!G27</f>
        <v>332266.83999999997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23546680</v>
      </c>
      <c r="Q21" s="13">
        <f>'Formato 6 a)'!C28</f>
        <v>8712525</v>
      </c>
      <c r="R21" s="13">
        <f>'Formato 6 a)'!D28</f>
        <v>32259205</v>
      </c>
      <c r="S21" s="13">
        <f>'Formato 6 a)'!E28</f>
        <v>23249299.880000003</v>
      </c>
      <c r="T21" s="13">
        <f>'Formato 6 a)'!F28</f>
        <v>23163092.98</v>
      </c>
      <c r="U21" s="13">
        <f>'Formato 6 a)'!G28</f>
        <v>9009905.120000001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10894776</v>
      </c>
      <c r="Q22" s="13">
        <f>'Formato 6 a)'!C29</f>
        <v>1437355</v>
      </c>
      <c r="R22" s="13">
        <f>'Formato 6 a)'!D29</f>
        <v>12332131</v>
      </c>
      <c r="S22" s="13">
        <f>'Formato 6 a)'!E29</f>
        <v>10789985.73</v>
      </c>
      <c r="T22" s="13">
        <f>'Formato 6 a)'!F29</f>
        <v>10789985.73</v>
      </c>
      <c r="U22" s="13">
        <f>'Formato 6 a)'!G29</f>
        <v>1542145.2699999996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803377</v>
      </c>
      <c r="Q24" s="13">
        <f>'Formato 6 a)'!C31</f>
        <v>525793</v>
      </c>
      <c r="R24" s="13">
        <f>'Formato 6 a)'!D31</f>
        <v>1329170</v>
      </c>
      <c r="S24" s="13">
        <f>'Formato 6 a)'!E31</f>
        <v>353856.47</v>
      </c>
      <c r="T24" s="13">
        <f>'Formato 6 a)'!F31</f>
        <v>267649.57</v>
      </c>
      <c r="U24" s="13">
        <f>'Formato 6 a)'!G31</f>
        <v>975313.53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415272</v>
      </c>
      <c r="Q25" s="13">
        <f>'Formato 6 a)'!C32</f>
        <v>273138</v>
      </c>
      <c r="R25" s="13">
        <f>'Formato 6 a)'!D32</f>
        <v>688410</v>
      </c>
      <c r="S25" s="13">
        <f>'Formato 6 a)'!E32</f>
        <v>196927.21</v>
      </c>
      <c r="T25" s="13">
        <f>'Formato 6 a)'!F32</f>
        <v>196927.21</v>
      </c>
      <c r="U25" s="13">
        <f>'Formato 6 a)'!G32</f>
        <v>491482.79000000004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5217984</v>
      </c>
      <c r="Q26" s="13">
        <f>'Formato 6 a)'!C33</f>
        <v>5086837</v>
      </c>
      <c r="R26" s="13">
        <f>'Formato 6 a)'!D33</f>
        <v>10304821</v>
      </c>
      <c r="S26" s="13">
        <f>'Formato 6 a)'!E33</f>
        <v>6714704.75</v>
      </c>
      <c r="T26" s="13">
        <f>'Formato 6 a)'!F33</f>
        <v>6714704.75</v>
      </c>
      <c r="U26" s="13">
        <f>'Formato 6 a)'!G33</f>
        <v>3590116.25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300525</v>
      </c>
      <c r="Q27" s="13">
        <f>'Formato 6 a)'!C34</f>
        <v>243311</v>
      </c>
      <c r="R27" s="13">
        <f>'Formato 6 a)'!D34</f>
        <v>543836</v>
      </c>
      <c r="S27" s="13">
        <f>'Formato 6 a)'!E34</f>
        <v>32479.83</v>
      </c>
      <c r="T27" s="13">
        <f>'Formato 6 a)'!F34</f>
        <v>32479.83</v>
      </c>
      <c r="U27" s="13">
        <f>'Formato 6 a)'!G34</f>
        <v>511356.17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147528</v>
      </c>
      <c r="Q28" s="13">
        <f>'Formato 6 a)'!C35</f>
        <v>298640</v>
      </c>
      <c r="R28" s="13">
        <f>'Formato 6 a)'!D35</f>
        <v>446168</v>
      </c>
      <c r="S28" s="13">
        <f>'Formato 6 a)'!E35</f>
        <v>22404.1</v>
      </c>
      <c r="T28" s="13">
        <f>'Formato 6 a)'!F35</f>
        <v>22404.1</v>
      </c>
      <c r="U28" s="13">
        <f>'Formato 6 a)'!G35</f>
        <v>423763.9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127140</v>
      </c>
      <c r="Q29" s="13">
        <f>'Formato 6 a)'!C36</f>
        <v>223980</v>
      </c>
      <c r="R29" s="13">
        <f>'Formato 6 a)'!D36</f>
        <v>351120</v>
      </c>
      <c r="S29" s="13">
        <f>'Formato 6 a)'!E36</f>
        <v>102049.09</v>
      </c>
      <c r="T29" s="13">
        <f>'Formato 6 a)'!F36</f>
        <v>102049.09</v>
      </c>
      <c r="U29" s="13">
        <f>'Formato 6 a)'!G36</f>
        <v>249070.91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5640078</v>
      </c>
      <c r="Q30" s="13">
        <f>'Formato 6 a)'!C37</f>
        <v>623471</v>
      </c>
      <c r="R30" s="13">
        <f>'Formato 6 a)'!D37</f>
        <v>6263549</v>
      </c>
      <c r="S30" s="13">
        <f>'Formato 6 a)'!E37</f>
        <v>5036892.7</v>
      </c>
      <c r="T30" s="13">
        <f>'Formato 6 a)'!F37</f>
        <v>5036892.7</v>
      </c>
      <c r="U30" s="13">
        <f>'Formato 6 a)'!G37</f>
        <v>1226656.2999999998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11928</v>
      </c>
      <c r="Q31" s="13">
        <f>'Formato 6 a)'!C38</f>
        <v>464285.61</v>
      </c>
      <c r="R31" s="13">
        <f>'Formato 6 a)'!D38</f>
        <v>476213.61</v>
      </c>
      <c r="S31" s="13">
        <f>'Formato 6 a)'!E38</f>
        <v>395000</v>
      </c>
      <c r="T31" s="13">
        <f>'Formato 6 a)'!F38</f>
        <v>395000</v>
      </c>
      <c r="U31" s="13">
        <f>'Formato 6 a)'!G38</f>
        <v>81213.609999999986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11928</v>
      </c>
      <c r="Q35" s="13">
        <f>'Formato 6 a)'!C42</f>
        <v>464285.61</v>
      </c>
      <c r="R35" s="13">
        <f>'Formato 6 a)'!D42</f>
        <v>476213.61</v>
      </c>
      <c r="S35" s="13">
        <f>'Formato 6 a)'!E42</f>
        <v>395000</v>
      </c>
      <c r="T35" s="13">
        <f>'Formato 6 a)'!F42</f>
        <v>395000</v>
      </c>
      <c r="U35" s="13">
        <f>'Formato 6 a)'!G42</f>
        <v>81213.609999999986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3</v>
      </c>
      <c r="Q41" s="13">
        <f>'Formato 6 a)'!C48</f>
        <v>179051.16999999998</v>
      </c>
      <c r="R41" s="13">
        <f>'Formato 6 a)'!D48</f>
        <v>179054.16999999998</v>
      </c>
      <c r="S41" s="13">
        <f>'Formato 6 a)'!E48</f>
        <v>179054.16999999998</v>
      </c>
      <c r="T41" s="13">
        <f>'Formato 6 a)'!F48</f>
        <v>179054.16999999998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2</v>
      </c>
      <c r="Q42" s="13">
        <f>'Formato 6 a)'!C49</f>
        <v>169266.13</v>
      </c>
      <c r="R42" s="13">
        <f>'Formato 6 a)'!D49</f>
        <v>169268.13</v>
      </c>
      <c r="S42" s="13">
        <f>'Formato 6 a)'!E49</f>
        <v>169268.13</v>
      </c>
      <c r="T42" s="13">
        <f>'Formato 6 a)'!F49</f>
        <v>169268.13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1637.93</v>
      </c>
      <c r="R43" s="13">
        <f>'Formato 6 a)'!D50</f>
        <v>1637.93</v>
      </c>
      <c r="S43" s="13">
        <f>'Formato 6 a)'!E50</f>
        <v>1637.93</v>
      </c>
      <c r="T43" s="13">
        <f>'Formato 6 a)'!F50</f>
        <v>1637.93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1</v>
      </c>
      <c r="Q45" s="13">
        <f>'Formato 6 a)'!C52</f>
        <v>-1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1950</v>
      </c>
      <c r="R46" s="13">
        <f>'Formato 6 a)'!D53</f>
        <v>1950</v>
      </c>
      <c r="S46" s="13">
        <f>'Formato 6 a)'!E53</f>
        <v>1950</v>
      </c>
      <c r="T46" s="13">
        <f>'Formato 6 a)'!F53</f>
        <v>1950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6198.11</v>
      </c>
      <c r="R47" s="13">
        <f>'Formato 6 a)'!D54</f>
        <v>6198.11</v>
      </c>
      <c r="S47" s="13">
        <f>'Formato 6 a)'!E54</f>
        <v>6198.11</v>
      </c>
      <c r="T47" s="13">
        <f>'Formato 6 a)'!F54</f>
        <v>6198.11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5159490</v>
      </c>
      <c r="Q51" s="13">
        <f>'Formato 6 a)'!C58</f>
        <v>17319181.800000001</v>
      </c>
      <c r="R51" s="13">
        <f>'Formato 6 a)'!D58</f>
        <v>22478671.800000001</v>
      </c>
      <c r="S51" s="13">
        <f>'Formato 6 a)'!E58</f>
        <v>22478671.800000001</v>
      </c>
      <c r="T51" s="13">
        <f>'Formato 6 a)'!F58</f>
        <v>20016362.41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5159489</v>
      </c>
      <c r="Q53" s="13">
        <f>'Formato 6 a)'!C60</f>
        <v>16984863.350000001</v>
      </c>
      <c r="R53" s="13">
        <f>'Formato 6 a)'!D60</f>
        <v>22144352.350000001</v>
      </c>
      <c r="S53" s="13">
        <f>'Formato 6 a)'!E60</f>
        <v>22144352.350000001</v>
      </c>
      <c r="T53" s="13">
        <f>'Formato 6 a)'!F60</f>
        <v>19682042.960000001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1</v>
      </c>
      <c r="Q54" s="13">
        <f>'Formato 6 a)'!C61</f>
        <v>334318.45</v>
      </c>
      <c r="R54" s="13">
        <f>'Formato 6 a)'!D61</f>
        <v>334319.45</v>
      </c>
      <c r="S54" s="13">
        <f>'Formato 6 a)'!E61</f>
        <v>334319.45</v>
      </c>
      <c r="T54" s="13">
        <f>'Formato 6 a)'!F61</f>
        <v>334319.45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0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x14ac:dyDescent="0.2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52047114</v>
      </c>
      <c r="Q150">
        <f>'Formato 6 a)'!C159</f>
        <v>28608180.579999998</v>
      </c>
      <c r="R150">
        <f>'Formato 6 a)'!D159</f>
        <v>80655294.579999998</v>
      </c>
      <c r="S150">
        <f>'Formato 6 a)'!E159</f>
        <v>64681543.769999996</v>
      </c>
      <c r="T150">
        <f>'Formato 6 a)'!F159</f>
        <v>62133027.480000004</v>
      </c>
      <c r="U150">
        <f>'Formato 6 a)'!G159</f>
        <v>15973750.810000002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0"/>
  <sheetViews>
    <sheetView showGridLines="0" topLeftCell="A9" zoomScale="90" zoomScaleNormal="90" workbookViewId="0">
      <selection activeCell="F30" sqref="F3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53" t="s">
        <v>3290</v>
      </c>
      <c r="B1" s="153"/>
      <c r="C1" s="153"/>
      <c r="D1" s="153"/>
      <c r="E1" s="153"/>
      <c r="F1" s="153"/>
      <c r="G1" s="153"/>
    </row>
    <row r="2" spans="1:7" x14ac:dyDescent="0.2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431</v>
      </c>
      <c r="B4" s="141"/>
      <c r="C4" s="141"/>
      <c r="D4" s="141"/>
      <c r="E4" s="141"/>
      <c r="F4" s="141"/>
      <c r="G4" s="142"/>
    </row>
    <row r="5" spans="1:7" x14ac:dyDescent="0.2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x14ac:dyDescent="0.2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0</v>
      </c>
      <c r="B7" s="151" t="s">
        <v>279</v>
      </c>
      <c r="C7" s="151"/>
      <c r="D7" s="151"/>
      <c r="E7" s="151"/>
      <c r="F7" s="151"/>
      <c r="G7" s="155" t="s">
        <v>280</v>
      </c>
    </row>
    <row r="8" spans="1:7" ht="30" x14ac:dyDescent="0.25">
      <c r="A8" s="150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54"/>
    </row>
    <row r="9" spans="1:7" x14ac:dyDescent="0.25">
      <c r="A9" s="44" t="s">
        <v>440</v>
      </c>
      <c r="B9" s="28">
        <f>SUM(B10:GASTO_NE_FIN_01)</f>
        <v>52047114</v>
      </c>
      <c r="C9" s="28">
        <f>SUM(C10:GASTO_NE_FIN_02)</f>
        <v>28608180.579999998</v>
      </c>
      <c r="D9" s="28">
        <f>SUM(D10:GASTO_NE_FIN_03)</f>
        <v>80655294.579999998</v>
      </c>
      <c r="E9" s="28">
        <f>SUM(E10:GASTO_NE_FIN_04)</f>
        <v>64681543.770000003</v>
      </c>
      <c r="F9" s="28">
        <f>SUM(F10:GASTO_NE_FIN_05)</f>
        <v>62133027.479999997</v>
      </c>
      <c r="G9" s="28">
        <f>SUM(G10:GASTO_NE_FIN_06)</f>
        <v>15973750.810000001</v>
      </c>
    </row>
    <row r="10" spans="1:7" s="18" customFormat="1" ht="14.25" customHeight="1" x14ac:dyDescent="0.25">
      <c r="A10" s="116" t="s">
        <v>3309</v>
      </c>
      <c r="B10" s="121">
        <v>52047114</v>
      </c>
      <c r="C10" s="121">
        <v>28608180.579999998</v>
      </c>
      <c r="D10" s="121">
        <v>80655294.579999998</v>
      </c>
      <c r="E10" s="121">
        <v>64681543.770000003</v>
      </c>
      <c r="F10" s="121">
        <v>62133027.479999997</v>
      </c>
      <c r="G10" s="121">
        <v>15973750.810000001</v>
      </c>
    </row>
    <row r="11" spans="1:7" s="18" customFormat="1" x14ac:dyDescent="0.25">
      <c r="A11" s="116" t="s">
        <v>433</v>
      </c>
      <c r="B11" s="50" t="s">
        <v>3310</v>
      </c>
      <c r="C11" s="50"/>
      <c r="D11" s="50" t="s">
        <v>3310</v>
      </c>
      <c r="E11" s="50" t="s">
        <v>3310</v>
      </c>
      <c r="F11" s="50" t="s">
        <v>3310</v>
      </c>
      <c r="G11" s="50" t="s">
        <v>3310</v>
      </c>
    </row>
    <row r="12" spans="1:7" s="18" customFormat="1" x14ac:dyDescent="0.25">
      <c r="A12" s="116" t="s">
        <v>434</v>
      </c>
      <c r="B12" s="50"/>
      <c r="C12" s="50"/>
      <c r="D12" s="50" t="s">
        <v>3310</v>
      </c>
      <c r="E12" s="50"/>
      <c r="F12" s="50"/>
      <c r="G12" s="50" t="s">
        <v>3310</v>
      </c>
    </row>
    <row r="13" spans="1:7" s="18" customFormat="1" x14ac:dyDescent="0.25">
      <c r="A13" s="116" t="s">
        <v>435</v>
      </c>
      <c r="B13" s="50"/>
      <c r="C13" s="50"/>
      <c r="D13" s="50" t="s">
        <v>3310</v>
      </c>
      <c r="E13" s="50"/>
      <c r="F13" s="50"/>
      <c r="G13" s="50" t="s">
        <v>3310</v>
      </c>
    </row>
    <row r="14" spans="1:7" s="18" customFormat="1" x14ac:dyDescent="0.25">
      <c r="A14" s="116" t="s">
        <v>436</v>
      </c>
      <c r="B14" s="50"/>
      <c r="C14" s="50"/>
      <c r="D14" s="50" t="s">
        <v>3310</v>
      </c>
      <c r="E14" s="50"/>
      <c r="F14" s="50"/>
      <c r="G14" s="50" t="s">
        <v>3310</v>
      </c>
    </row>
    <row r="15" spans="1:7" s="18" customFormat="1" x14ac:dyDescent="0.25">
      <c r="A15" s="116" t="s">
        <v>437</v>
      </c>
      <c r="B15" s="50"/>
      <c r="C15" s="50"/>
      <c r="D15" s="50" t="s">
        <v>3310</v>
      </c>
      <c r="E15" s="50"/>
      <c r="F15" s="50"/>
      <c r="G15" s="50" t="s">
        <v>3310</v>
      </c>
    </row>
    <row r="16" spans="1:7" s="18" customFormat="1" x14ac:dyDescent="0.25">
      <c r="A16" s="116" t="s">
        <v>438</v>
      </c>
      <c r="B16" s="50"/>
      <c r="C16" s="50"/>
      <c r="D16" s="50" t="s">
        <v>3310</v>
      </c>
      <c r="E16" s="50"/>
      <c r="F16" s="50"/>
      <c r="G16" s="50" t="s">
        <v>3310</v>
      </c>
    </row>
    <row r="17" spans="1:7" s="18" customFormat="1" x14ac:dyDescent="0.25">
      <c r="A17" s="116" t="s">
        <v>439</v>
      </c>
      <c r="B17" s="50"/>
      <c r="C17" s="50"/>
      <c r="D17" s="50" t="s">
        <v>3310</v>
      </c>
      <c r="E17" s="50"/>
      <c r="F17" s="50"/>
      <c r="G17" s="50" t="s">
        <v>3310</v>
      </c>
    </row>
    <row r="18" spans="1:7" x14ac:dyDescent="0.2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x14ac:dyDescent="0.25">
      <c r="A19" s="47" t="s">
        <v>441</v>
      </c>
      <c r="B19" s="51">
        <f>SUM(B20:GASTO_E_FIN_01)</f>
        <v>0</v>
      </c>
      <c r="C19" s="51">
        <f>SUM(C20:GASTO_E_FIN_02)</f>
        <v>0</v>
      </c>
      <c r="D19" s="51">
        <f>SUM(D20:GASTO_E_FIN_03)</f>
        <v>0</v>
      </c>
      <c r="E19" s="51">
        <f>SUM(E20:GASTO_E_FIN_04)</f>
        <v>0</v>
      </c>
      <c r="F19" s="51">
        <f>SUM(F20:GASTO_E_FIN_05)</f>
        <v>0</v>
      </c>
      <c r="G19" s="51">
        <f>SUM(G20:GASTO_E_FIN_06)</f>
        <v>0</v>
      </c>
    </row>
    <row r="20" spans="1:7" s="18" customFormat="1" x14ac:dyDescent="0.25">
      <c r="A20" s="116" t="s">
        <v>432</v>
      </c>
      <c r="B20" s="50"/>
      <c r="C20" s="50"/>
      <c r="D20" s="50"/>
      <c r="E20" s="50"/>
      <c r="F20" s="50"/>
      <c r="G20" s="50"/>
    </row>
    <row r="21" spans="1:7" s="18" customFormat="1" x14ac:dyDescent="0.25">
      <c r="A21" s="116" t="s">
        <v>433</v>
      </c>
      <c r="B21" s="50"/>
      <c r="C21" s="50"/>
      <c r="D21" s="50"/>
      <c r="E21" s="50"/>
      <c r="F21" s="50"/>
      <c r="G21" s="50"/>
    </row>
    <row r="22" spans="1:7" s="18" customFormat="1" x14ac:dyDescent="0.25">
      <c r="A22" s="116" t="s">
        <v>434</v>
      </c>
      <c r="B22" s="50"/>
      <c r="C22" s="50"/>
      <c r="D22" s="50"/>
      <c r="E22" s="50"/>
      <c r="F22" s="50"/>
      <c r="G22" s="50"/>
    </row>
    <row r="23" spans="1:7" s="18" customFormat="1" x14ac:dyDescent="0.25">
      <c r="A23" s="116" t="s">
        <v>435</v>
      </c>
      <c r="B23" s="50"/>
      <c r="C23" s="50"/>
      <c r="D23" s="50"/>
      <c r="E23" s="50"/>
      <c r="F23" s="50"/>
      <c r="G23" s="50"/>
    </row>
    <row r="24" spans="1:7" s="18" customFormat="1" x14ac:dyDescent="0.25">
      <c r="A24" s="116" t="s">
        <v>436</v>
      </c>
      <c r="B24" s="50"/>
      <c r="C24" s="50"/>
      <c r="D24" s="50"/>
      <c r="E24" s="50"/>
      <c r="F24" s="50"/>
      <c r="G24" s="50"/>
    </row>
    <row r="25" spans="1:7" s="18" customFormat="1" x14ac:dyDescent="0.25">
      <c r="A25" s="116" t="s">
        <v>437</v>
      </c>
      <c r="B25" s="50"/>
      <c r="C25" s="50"/>
      <c r="D25" s="50"/>
      <c r="E25" s="50"/>
      <c r="F25" s="50"/>
      <c r="G25" s="50"/>
    </row>
    <row r="26" spans="1:7" s="18" customFormat="1" x14ac:dyDescent="0.25">
      <c r="A26" s="116" t="s">
        <v>438</v>
      </c>
      <c r="B26" s="50"/>
      <c r="C26" s="50"/>
      <c r="D26" s="50"/>
      <c r="E26" s="50"/>
      <c r="F26" s="50"/>
      <c r="G26" s="50"/>
    </row>
    <row r="27" spans="1:7" s="18" customFormat="1" x14ac:dyDescent="0.25">
      <c r="A27" s="116" t="s">
        <v>439</v>
      </c>
      <c r="B27" s="50"/>
      <c r="C27" s="50"/>
      <c r="D27" s="50"/>
      <c r="E27" s="50"/>
      <c r="F27" s="50"/>
      <c r="G27" s="50"/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52047114</v>
      </c>
      <c r="C29" s="51">
        <f>GASTO_NE_T2+GASTO_E_T2</f>
        <v>28608180.579999998</v>
      </c>
      <c r="D29" s="51">
        <f>GASTO_NE_T3+GASTO_E_T3</f>
        <v>80655294.579999998</v>
      </c>
      <c r="E29" s="51">
        <f>GASTO_NE_T4+GASTO_E_T4</f>
        <v>64681543.770000003</v>
      </c>
      <c r="F29" s="51">
        <f>GASTO_NE_T5+GASTO_E_T5</f>
        <v>62133027.479999997</v>
      </c>
      <c r="G29" s="51">
        <f>GASTO_NE_T6+GASTO_E_T6</f>
        <v>15973750.810000001</v>
      </c>
    </row>
    <row r="30" spans="1:7" x14ac:dyDescent="0.25">
      <c r="A30" s="49"/>
      <c r="B30" s="49"/>
      <c r="C30" s="49"/>
      <c r="D30" s="49"/>
      <c r="E30" s="49"/>
      <c r="F30" s="49"/>
      <c r="G30" s="49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52047114</v>
      </c>
      <c r="Q2" s="13">
        <f>GASTO_NE_T2</f>
        <v>28608180.579999998</v>
      </c>
      <c r="R2" s="13">
        <f>GASTO_NE_T3</f>
        <v>80655294.579999998</v>
      </c>
      <c r="S2" s="13">
        <f>GASTO_NE_T4</f>
        <v>64681543.770000003</v>
      </c>
      <c r="T2" s="13">
        <f>GASTO_NE_T5</f>
        <v>62133027.479999997</v>
      </c>
      <c r="U2" s="13">
        <f>GASTO_NE_T6</f>
        <v>15973750.810000001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0</v>
      </c>
      <c r="Q3" s="13">
        <f>GASTO_E_T2</f>
        <v>0</v>
      </c>
      <c r="R3" s="13">
        <f>GASTO_E_T3</f>
        <v>0</v>
      </c>
      <c r="S3" s="13">
        <f>GASTO_E_T4</f>
        <v>0</v>
      </c>
      <c r="T3" s="13">
        <f>GASTO_E_T5</f>
        <v>0</v>
      </c>
      <c r="U3" s="13">
        <f>GASTO_E_T6</f>
        <v>0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52047114</v>
      </c>
      <c r="Q4" s="13">
        <f>TOTAL_E_T2</f>
        <v>28608180.579999998</v>
      </c>
      <c r="R4" s="13">
        <f>TOTAL_E_T3</f>
        <v>80655294.579999998</v>
      </c>
      <c r="S4" s="13">
        <f>TOTAL_E_T4</f>
        <v>64681543.770000003</v>
      </c>
      <c r="T4" s="13">
        <f>TOTAL_E_T5</f>
        <v>62133027.479999997</v>
      </c>
      <c r="U4" s="13">
        <f>TOTAL_E_T6</f>
        <v>15973750.810000001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x14ac:dyDescent="0.25">
      <c r="P18" s="13"/>
      <c r="Q18" s="13"/>
      <c r="R18" s="13"/>
      <c r="S18" s="13"/>
      <c r="T18" s="13"/>
      <c r="U18" s="13"/>
    </row>
    <row r="19" spans="16:21" x14ac:dyDescent="0.25">
      <c r="P19" s="13"/>
      <c r="Q19" s="13"/>
      <c r="R19" s="13"/>
      <c r="S19" s="13"/>
      <c r="T19" s="13"/>
      <c r="U19" s="13"/>
    </row>
    <row r="20" spans="16:21" x14ac:dyDescent="0.25">
      <c r="P20" s="13"/>
      <c r="Q20" s="13"/>
      <c r="R20" s="13"/>
      <c r="S20" s="13"/>
      <c r="T20" s="13"/>
      <c r="U20" s="13"/>
    </row>
    <row r="21" spans="16:21" x14ac:dyDescent="0.25">
      <c r="P21" s="13"/>
      <c r="Q21" s="13"/>
      <c r="R21" s="13"/>
      <c r="S21" s="13"/>
      <c r="T21" s="13"/>
      <c r="U21" s="13"/>
    </row>
    <row r="22" spans="16:21" x14ac:dyDescent="0.25">
      <c r="P22" s="13"/>
      <c r="Q22" s="13"/>
      <c r="R22" s="13"/>
      <c r="S22" s="13"/>
      <c r="T22" s="13"/>
      <c r="U22" s="13"/>
    </row>
    <row r="23" spans="16:21" x14ac:dyDescent="0.2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2" zoomScale="90" zoomScaleNormal="90" workbookViewId="0">
      <selection activeCell="F21" sqref="F21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57" t="s">
        <v>3289</v>
      </c>
      <c r="B1" s="158"/>
      <c r="C1" s="158"/>
      <c r="D1" s="158"/>
      <c r="E1" s="158"/>
      <c r="F1" s="158"/>
      <c r="G1" s="158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396</v>
      </c>
      <c r="B3" s="141"/>
      <c r="C3" s="141"/>
      <c r="D3" s="141"/>
      <c r="E3" s="141"/>
      <c r="F3" s="141"/>
      <c r="G3" s="142"/>
    </row>
    <row r="4" spans="1:7" x14ac:dyDescent="0.25">
      <c r="A4" s="140" t="s">
        <v>397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1" t="s">
        <v>0</v>
      </c>
      <c r="B7" s="143" t="s">
        <v>279</v>
      </c>
      <c r="C7" s="144"/>
      <c r="D7" s="144"/>
      <c r="E7" s="144"/>
      <c r="F7" s="145"/>
      <c r="G7" s="155" t="s">
        <v>3286</v>
      </c>
    </row>
    <row r="8" spans="1:7" ht="30.75" customHeight="1" x14ac:dyDescent="0.25">
      <c r="A8" s="141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54"/>
    </row>
    <row r="9" spans="1:7" ht="14.25" x14ac:dyDescent="0.45">
      <c r="A9" s="44" t="s">
        <v>363</v>
      </c>
      <c r="B9" s="59">
        <f>SUM(B10,B19,B27,B37)</f>
        <v>52047114</v>
      </c>
      <c r="C9" s="59">
        <f t="shared" ref="C9:G9" si="0">SUM(C10,C19,C27,C37)</f>
        <v>28608180.579999998</v>
      </c>
      <c r="D9" s="59">
        <f t="shared" si="0"/>
        <v>80655294.579999998</v>
      </c>
      <c r="E9" s="59">
        <f t="shared" si="0"/>
        <v>64681543.770000003</v>
      </c>
      <c r="F9" s="59">
        <f t="shared" si="0"/>
        <v>62133027.479999997</v>
      </c>
      <c r="G9" s="59">
        <f t="shared" si="0"/>
        <v>15973750.810000001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366</v>
      </c>
      <c r="B12" s="60"/>
      <c r="C12" s="60"/>
      <c r="D12" s="60"/>
      <c r="E12" s="60"/>
      <c r="F12" s="60"/>
      <c r="G12" s="60"/>
    </row>
    <row r="13" spans="1:7" x14ac:dyDescent="0.25">
      <c r="A13" s="53" t="s">
        <v>367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368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369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370</v>
      </c>
      <c r="B16" s="60"/>
      <c r="C16" s="60"/>
      <c r="D16" s="60"/>
      <c r="E16" s="60"/>
      <c r="F16" s="60"/>
      <c r="G16" s="60"/>
    </row>
    <row r="17" spans="1:7" x14ac:dyDescent="0.25">
      <c r="A17" s="53" t="s">
        <v>371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372</v>
      </c>
      <c r="B18" s="60"/>
      <c r="C18" s="60"/>
      <c r="D18" s="60"/>
      <c r="E18" s="60"/>
      <c r="F18" s="60"/>
      <c r="G18" s="60"/>
    </row>
    <row r="19" spans="1:7" x14ac:dyDescent="0.25">
      <c r="A19" s="45" t="s">
        <v>373</v>
      </c>
      <c r="B19" s="60">
        <f>SUM(B20:B26)</f>
        <v>52047114</v>
      </c>
      <c r="C19" s="60">
        <f t="shared" ref="C19:F19" si="2">SUM(C20:C26)</f>
        <v>28608180.579999998</v>
      </c>
      <c r="D19" s="60">
        <f t="shared" si="2"/>
        <v>80655294.579999998</v>
      </c>
      <c r="E19" s="60">
        <f t="shared" si="2"/>
        <v>64681543.770000003</v>
      </c>
      <c r="F19" s="60">
        <f t="shared" si="2"/>
        <v>62133027.479999997</v>
      </c>
      <c r="G19" s="60">
        <f>SUM(G20:G26)</f>
        <v>15973750.810000001</v>
      </c>
    </row>
    <row r="20" spans="1:7" x14ac:dyDescent="0.25">
      <c r="A20" s="53" t="s">
        <v>374</v>
      </c>
      <c r="B20" s="60"/>
      <c r="C20" s="60"/>
      <c r="D20" s="60" t="s">
        <v>3311</v>
      </c>
      <c r="E20" s="60"/>
      <c r="F20" s="60"/>
      <c r="G20" s="60" t="s">
        <v>3311</v>
      </c>
    </row>
    <row r="21" spans="1:7" ht="14.25" customHeight="1" x14ac:dyDescent="0.25">
      <c r="A21" s="53" t="s">
        <v>375</v>
      </c>
      <c r="B21" s="124">
        <v>52047114</v>
      </c>
      <c r="C21" s="124">
        <v>28608180.579999998</v>
      </c>
      <c r="D21" s="124">
        <v>80655294.579999998</v>
      </c>
      <c r="E21" s="124">
        <v>64681543.770000003</v>
      </c>
      <c r="F21" s="124">
        <v>62133027.479999997</v>
      </c>
      <c r="G21" s="124">
        <v>15973750.810000001</v>
      </c>
    </row>
    <row r="22" spans="1:7" ht="14.25" customHeight="1" x14ac:dyDescent="0.25">
      <c r="A22" s="53" t="s">
        <v>376</v>
      </c>
      <c r="B22" s="60"/>
      <c r="C22" s="60"/>
      <c r="D22" s="60" t="s">
        <v>3311</v>
      </c>
      <c r="E22" s="60"/>
      <c r="F22" s="60"/>
      <c r="G22" s="60" t="s">
        <v>3311</v>
      </c>
    </row>
    <row r="23" spans="1:7" x14ac:dyDescent="0.25">
      <c r="A23" s="53" t="s">
        <v>377</v>
      </c>
      <c r="B23" s="60"/>
      <c r="C23" s="60"/>
      <c r="D23" s="60" t="s">
        <v>3311</v>
      </c>
      <c r="E23" s="60"/>
      <c r="F23" s="60"/>
      <c r="G23" s="60" t="s">
        <v>3311</v>
      </c>
    </row>
    <row r="24" spans="1:7" x14ac:dyDescent="0.25">
      <c r="A24" s="53" t="s">
        <v>378</v>
      </c>
      <c r="B24" s="60"/>
      <c r="C24" s="60"/>
      <c r="D24" s="60" t="s">
        <v>3311</v>
      </c>
      <c r="E24" s="60"/>
      <c r="F24" s="60"/>
      <c r="G24" s="60" t="s">
        <v>3311</v>
      </c>
    </row>
    <row r="25" spans="1:7" x14ac:dyDescent="0.25">
      <c r="A25" s="53" t="s">
        <v>379</v>
      </c>
      <c r="B25" s="60"/>
      <c r="C25" s="60"/>
      <c r="D25" s="60" t="s">
        <v>3311</v>
      </c>
      <c r="E25" s="60"/>
      <c r="F25" s="60"/>
      <c r="G25" s="60" t="s">
        <v>3311</v>
      </c>
    </row>
    <row r="26" spans="1:7" ht="14.25" customHeight="1" x14ac:dyDescent="0.25">
      <c r="A26" s="53" t="s">
        <v>380</v>
      </c>
      <c r="B26" s="60"/>
      <c r="C26" s="60"/>
      <c r="D26" s="60" t="s">
        <v>3311</v>
      </c>
      <c r="E26" s="60"/>
      <c r="F26" s="60"/>
      <c r="G26" s="60" t="s">
        <v>3311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3">SUM(C28:C36)</f>
        <v>0</v>
      </c>
      <c r="D27" s="60">
        <f t="shared" si="3"/>
        <v>0</v>
      </c>
      <c r="E27" s="60">
        <f t="shared" si="3"/>
        <v>0</v>
      </c>
      <c r="F27" s="60">
        <f t="shared" si="3"/>
        <v>0</v>
      </c>
      <c r="G27" s="60">
        <f>SUM(G28:G36)</f>
        <v>0</v>
      </c>
    </row>
    <row r="28" spans="1:7" x14ac:dyDescent="0.25">
      <c r="A28" s="58" t="s">
        <v>382</v>
      </c>
      <c r="B28" s="60"/>
      <c r="C28" s="60"/>
      <c r="D28" s="60"/>
      <c r="E28" s="60"/>
      <c r="F28" s="60"/>
      <c r="G28" s="60"/>
    </row>
    <row r="29" spans="1:7" x14ac:dyDescent="0.25">
      <c r="A29" s="53" t="s">
        <v>383</v>
      </c>
      <c r="B29" s="60"/>
      <c r="C29" s="60"/>
      <c r="D29" s="60"/>
      <c r="E29" s="60"/>
      <c r="F29" s="60"/>
      <c r="G29" s="60"/>
    </row>
    <row r="30" spans="1:7" x14ac:dyDescent="0.25">
      <c r="A30" s="53" t="s">
        <v>384</v>
      </c>
      <c r="B30" s="60"/>
      <c r="C30" s="60"/>
      <c r="D30" s="60"/>
      <c r="E30" s="60"/>
      <c r="F30" s="60"/>
      <c r="G30" s="60"/>
    </row>
    <row r="31" spans="1:7" x14ac:dyDescent="0.25">
      <c r="A31" s="53" t="s">
        <v>385</v>
      </c>
      <c r="B31" s="60"/>
      <c r="C31" s="60"/>
      <c r="D31" s="60"/>
      <c r="E31" s="60"/>
      <c r="F31" s="60"/>
      <c r="G31" s="60"/>
    </row>
    <row r="32" spans="1:7" x14ac:dyDescent="0.25">
      <c r="A32" s="53" t="s">
        <v>386</v>
      </c>
      <c r="B32" s="60"/>
      <c r="C32" s="60"/>
      <c r="D32" s="60"/>
      <c r="E32" s="60"/>
      <c r="F32" s="60"/>
      <c r="G32" s="60"/>
    </row>
    <row r="33" spans="1:7" x14ac:dyDescent="0.25">
      <c r="A33" s="53" t="s">
        <v>387</v>
      </c>
      <c r="B33" s="60"/>
      <c r="C33" s="60"/>
      <c r="D33" s="60"/>
      <c r="E33" s="60"/>
      <c r="F33" s="60"/>
      <c r="G33" s="60"/>
    </row>
    <row r="34" spans="1:7" x14ac:dyDescent="0.25">
      <c r="A34" s="53" t="s">
        <v>388</v>
      </c>
      <c r="B34" s="60"/>
      <c r="C34" s="60"/>
      <c r="D34" s="60"/>
      <c r="E34" s="60"/>
      <c r="F34" s="60"/>
      <c r="G34" s="60"/>
    </row>
    <row r="35" spans="1:7" x14ac:dyDescent="0.25">
      <c r="A35" s="53" t="s">
        <v>389</v>
      </c>
      <c r="B35" s="60"/>
      <c r="C35" s="60"/>
      <c r="D35" s="60"/>
      <c r="E35" s="60"/>
      <c r="F35" s="60"/>
      <c r="G35" s="60"/>
    </row>
    <row r="36" spans="1:7" x14ac:dyDescent="0.25">
      <c r="A36" s="53" t="s">
        <v>390</v>
      </c>
      <c r="B36" s="60"/>
      <c r="C36" s="60"/>
      <c r="D36" s="60"/>
      <c r="E36" s="60"/>
      <c r="F36" s="60"/>
      <c r="G36" s="60"/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4">SUM(C38:C41)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SUM(G38:G41)</f>
        <v>0</v>
      </c>
    </row>
    <row r="38" spans="1:7" x14ac:dyDescent="0.25">
      <c r="A38" s="58" t="s">
        <v>391</v>
      </c>
      <c r="B38" s="60"/>
      <c r="C38" s="60"/>
      <c r="D38" s="60"/>
      <c r="E38" s="60"/>
      <c r="F38" s="60"/>
      <c r="G38" s="60"/>
    </row>
    <row r="39" spans="1:7" ht="30" x14ac:dyDescent="0.25">
      <c r="A39" s="58" t="s">
        <v>392</v>
      </c>
      <c r="B39" s="60"/>
      <c r="C39" s="60"/>
      <c r="D39" s="60"/>
      <c r="E39" s="60"/>
      <c r="F39" s="60"/>
      <c r="G39" s="60"/>
    </row>
    <row r="40" spans="1:7" x14ac:dyDescent="0.25">
      <c r="A40" s="58" t="s">
        <v>393</v>
      </c>
      <c r="B40" s="60"/>
      <c r="C40" s="60"/>
      <c r="D40" s="60"/>
      <c r="E40" s="60"/>
      <c r="F40" s="60"/>
      <c r="G40" s="60"/>
    </row>
    <row r="41" spans="1:7" x14ac:dyDescent="0.25">
      <c r="A41" s="58" t="s">
        <v>394</v>
      </c>
      <c r="B41" s="60"/>
      <c r="C41" s="60"/>
      <c r="D41" s="60"/>
      <c r="E41" s="60"/>
      <c r="F41" s="60"/>
      <c r="G41" s="60"/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0</v>
      </c>
      <c r="C43" s="61">
        <f t="shared" ref="C43:G43" si="5">SUM(C44,C53,C61,C71)</f>
        <v>0</v>
      </c>
      <c r="D43" s="61">
        <f t="shared" si="5"/>
        <v>0</v>
      </c>
      <c r="E43" s="61">
        <f t="shared" si="5"/>
        <v>0</v>
      </c>
      <c r="F43" s="61">
        <f t="shared" si="5"/>
        <v>0</v>
      </c>
      <c r="G43" s="61">
        <f t="shared" si="5"/>
        <v>0</v>
      </c>
    </row>
    <row r="44" spans="1:7" x14ac:dyDescent="0.25">
      <c r="A44" s="45" t="s">
        <v>430</v>
      </c>
      <c r="B44" s="60">
        <f>SUM(B45:B52)</f>
        <v>0</v>
      </c>
      <c r="C44" s="60">
        <f t="shared" ref="C44:G44" si="6">SUM(C45:C52)</f>
        <v>0</v>
      </c>
      <c r="D44" s="60">
        <f t="shared" si="6"/>
        <v>0</v>
      </c>
      <c r="E44" s="60">
        <f t="shared" si="6"/>
        <v>0</v>
      </c>
      <c r="F44" s="60">
        <f t="shared" si="6"/>
        <v>0</v>
      </c>
      <c r="G44" s="60">
        <f t="shared" si="6"/>
        <v>0</v>
      </c>
    </row>
    <row r="45" spans="1:7" x14ac:dyDescent="0.25">
      <c r="A45" s="58" t="s">
        <v>365</v>
      </c>
      <c r="B45" s="60"/>
      <c r="C45" s="60"/>
      <c r="D45" s="60"/>
      <c r="E45" s="60"/>
      <c r="F45" s="60"/>
      <c r="G45" s="60"/>
    </row>
    <row r="46" spans="1:7" x14ac:dyDescent="0.25">
      <c r="A46" s="58" t="s">
        <v>366</v>
      </c>
      <c r="B46" s="60"/>
      <c r="C46" s="60"/>
      <c r="D46" s="60"/>
      <c r="E46" s="60"/>
      <c r="F46" s="60"/>
      <c r="G46" s="60"/>
    </row>
    <row r="47" spans="1:7" x14ac:dyDescent="0.25">
      <c r="A47" s="58" t="s">
        <v>367</v>
      </c>
      <c r="B47" s="60"/>
      <c r="C47" s="60"/>
      <c r="D47" s="60"/>
      <c r="E47" s="60"/>
      <c r="F47" s="60"/>
      <c r="G47" s="60"/>
    </row>
    <row r="48" spans="1:7" x14ac:dyDescent="0.25">
      <c r="A48" s="58" t="s">
        <v>368</v>
      </c>
      <c r="B48" s="60"/>
      <c r="C48" s="60"/>
      <c r="D48" s="60"/>
      <c r="E48" s="60"/>
      <c r="F48" s="60"/>
      <c r="G48" s="60"/>
    </row>
    <row r="49" spans="1:7" x14ac:dyDescent="0.25">
      <c r="A49" s="58" t="s">
        <v>369</v>
      </c>
      <c r="B49" s="60"/>
      <c r="C49" s="60"/>
      <c r="D49" s="60"/>
      <c r="E49" s="60"/>
      <c r="F49" s="60"/>
      <c r="G49" s="60"/>
    </row>
    <row r="50" spans="1:7" x14ac:dyDescent="0.25">
      <c r="A50" s="58" t="s">
        <v>370</v>
      </c>
      <c r="B50" s="60"/>
      <c r="C50" s="60"/>
      <c r="D50" s="60"/>
      <c r="E50" s="60"/>
      <c r="F50" s="60"/>
      <c r="G50" s="60"/>
    </row>
    <row r="51" spans="1:7" x14ac:dyDescent="0.25">
      <c r="A51" s="58" t="s">
        <v>371</v>
      </c>
      <c r="B51" s="60"/>
      <c r="C51" s="60"/>
      <c r="D51" s="60"/>
      <c r="E51" s="60"/>
      <c r="F51" s="60"/>
      <c r="G51" s="60"/>
    </row>
    <row r="52" spans="1:7" x14ac:dyDescent="0.25">
      <c r="A52" s="58" t="s">
        <v>372</v>
      </c>
      <c r="B52" s="60"/>
      <c r="C52" s="60"/>
      <c r="D52" s="60"/>
      <c r="E52" s="60"/>
      <c r="F52" s="60"/>
      <c r="G52" s="60"/>
    </row>
    <row r="53" spans="1:7" x14ac:dyDescent="0.25">
      <c r="A53" s="45" t="s">
        <v>373</v>
      </c>
      <c r="B53" s="60">
        <f>SUM(B54:B60)</f>
        <v>0</v>
      </c>
      <c r="C53" s="60">
        <f t="shared" ref="C53:G53" si="7">SUM(C54:C60)</f>
        <v>0</v>
      </c>
      <c r="D53" s="60">
        <f t="shared" si="7"/>
        <v>0</v>
      </c>
      <c r="E53" s="60">
        <f t="shared" si="7"/>
        <v>0</v>
      </c>
      <c r="F53" s="60">
        <f t="shared" si="7"/>
        <v>0</v>
      </c>
      <c r="G53" s="60">
        <f t="shared" si="7"/>
        <v>0</v>
      </c>
    </row>
    <row r="54" spans="1:7" x14ac:dyDescent="0.25">
      <c r="A54" s="58" t="s">
        <v>374</v>
      </c>
      <c r="B54" s="60"/>
      <c r="C54" s="60"/>
      <c r="D54" s="60"/>
      <c r="E54" s="60"/>
      <c r="F54" s="60"/>
      <c r="G54" s="60"/>
    </row>
    <row r="55" spans="1:7" x14ac:dyDescent="0.25">
      <c r="A55" s="58" t="s">
        <v>375</v>
      </c>
      <c r="B55" s="60"/>
      <c r="C55" s="60"/>
      <c r="D55" s="60"/>
      <c r="E55" s="60"/>
      <c r="F55" s="60"/>
      <c r="G55" s="60"/>
    </row>
    <row r="56" spans="1:7" x14ac:dyDescent="0.25">
      <c r="A56" s="58" t="s">
        <v>376</v>
      </c>
      <c r="B56" s="60"/>
      <c r="C56" s="60"/>
      <c r="D56" s="60"/>
      <c r="E56" s="60"/>
      <c r="F56" s="60"/>
      <c r="G56" s="60"/>
    </row>
    <row r="57" spans="1:7" x14ac:dyDescent="0.25">
      <c r="A57" s="40" t="s">
        <v>377</v>
      </c>
      <c r="B57" s="60"/>
      <c r="C57" s="60"/>
      <c r="D57" s="60"/>
      <c r="E57" s="60"/>
      <c r="F57" s="60"/>
      <c r="G57" s="60"/>
    </row>
    <row r="58" spans="1:7" x14ac:dyDescent="0.25">
      <c r="A58" s="58" t="s">
        <v>378</v>
      </c>
      <c r="B58" s="60"/>
      <c r="C58" s="60"/>
      <c r="D58" s="60"/>
      <c r="E58" s="60"/>
      <c r="F58" s="60"/>
      <c r="G58" s="60"/>
    </row>
    <row r="59" spans="1:7" x14ac:dyDescent="0.25">
      <c r="A59" s="58" t="s">
        <v>379</v>
      </c>
      <c r="B59" s="60"/>
      <c r="C59" s="60"/>
      <c r="D59" s="60"/>
      <c r="E59" s="60"/>
      <c r="F59" s="60"/>
      <c r="G59" s="60"/>
    </row>
    <row r="60" spans="1:7" x14ac:dyDescent="0.25">
      <c r="A60" s="58" t="s">
        <v>380</v>
      </c>
      <c r="B60" s="60"/>
      <c r="C60" s="60"/>
      <c r="D60" s="60"/>
      <c r="E60" s="60"/>
      <c r="F60" s="60"/>
      <c r="G60" s="60"/>
    </row>
    <row r="61" spans="1:7" x14ac:dyDescent="0.25">
      <c r="A61" s="45" t="s">
        <v>381</v>
      </c>
      <c r="B61" s="60">
        <f>SUM(B62:B70)</f>
        <v>0</v>
      </c>
      <c r="C61" s="60">
        <f t="shared" ref="C61:G61" si="8">SUM(C62:C70)</f>
        <v>0</v>
      </c>
      <c r="D61" s="60">
        <f t="shared" si="8"/>
        <v>0</v>
      </c>
      <c r="E61" s="60">
        <f t="shared" si="8"/>
        <v>0</v>
      </c>
      <c r="F61" s="60">
        <f t="shared" si="8"/>
        <v>0</v>
      </c>
      <c r="G61" s="60">
        <f t="shared" si="8"/>
        <v>0</v>
      </c>
    </row>
    <row r="62" spans="1:7" x14ac:dyDescent="0.25">
      <c r="A62" s="58" t="s">
        <v>382</v>
      </c>
      <c r="B62" s="60"/>
      <c r="C62" s="60"/>
      <c r="D62" s="60"/>
      <c r="E62" s="60"/>
      <c r="F62" s="60"/>
      <c r="G62" s="60"/>
    </row>
    <row r="63" spans="1:7" x14ac:dyDescent="0.25">
      <c r="A63" s="58" t="s">
        <v>383</v>
      </c>
      <c r="B63" s="60"/>
      <c r="C63" s="60"/>
      <c r="D63" s="60"/>
      <c r="E63" s="60"/>
      <c r="F63" s="60"/>
      <c r="G63" s="60"/>
    </row>
    <row r="64" spans="1:7" x14ac:dyDescent="0.25">
      <c r="A64" s="58" t="s">
        <v>384</v>
      </c>
      <c r="B64" s="60"/>
      <c r="C64" s="60"/>
      <c r="D64" s="60"/>
      <c r="E64" s="60"/>
      <c r="F64" s="60"/>
      <c r="G64" s="60"/>
    </row>
    <row r="65" spans="1:7" x14ac:dyDescent="0.25">
      <c r="A65" s="58" t="s">
        <v>385</v>
      </c>
      <c r="B65" s="60"/>
      <c r="C65" s="60"/>
      <c r="D65" s="60"/>
      <c r="E65" s="60"/>
      <c r="F65" s="60"/>
      <c r="G65" s="60"/>
    </row>
    <row r="66" spans="1:7" x14ac:dyDescent="0.25">
      <c r="A66" s="58" t="s">
        <v>386</v>
      </c>
      <c r="B66" s="60"/>
      <c r="C66" s="60"/>
      <c r="D66" s="60"/>
      <c r="E66" s="60"/>
      <c r="F66" s="60"/>
      <c r="G66" s="60"/>
    </row>
    <row r="67" spans="1:7" x14ac:dyDescent="0.25">
      <c r="A67" s="58" t="s">
        <v>387</v>
      </c>
      <c r="B67" s="60"/>
      <c r="C67" s="60"/>
      <c r="D67" s="60"/>
      <c r="E67" s="60"/>
      <c r="F67" s="60"/>
      <c r="G67" s="60"/>
    </row>
    <row r="68" spans="1:7" x14ac:dyDescent="0.25">
      <c r="A68" s="58" t="s">
        <v>388</v>
      </c>
      <c r="B68" s="60"/>
      <c r="C68" s="60"/>
      <c r="D68" s="60"/>
      <c r="E68" s="60"/>
      <c r="F68" s="60"/>
      <c r="G68" s="60"/>
    </row>
    <row r="69" spans="1:7" x14ac:dyDescent="0.25">
      <c r="A69" s="58" t="s">
        <v>389</v>
      </c>
      <c r="B69" s="60"/>
      <c r="C69" s="60"/>
      <c r="D69" s="60"/>
      <c r="E69" s="60"/>
      <c r="F69" s="60"/>
      <c r="G69" s="60"/>
    </row>
    <row r="70" spans="1:7" x14ac:dyDescent="0.25">
      <c r="A70" s="58" t="s">
        <v>390</v>
      </c>
      <c r="B70" s="60"/>
      <c r="C70" s="60"/>
      <c r="D70" s="60"/>
      <c r="E70" s="60"/>
      <c r="F70" s="60"/>
      <c r="G70" s="60"/>
    </row>
    <row r="71" spans="1:7" x14ac:dyDescent="0.25">
      <c r="A71" s="54" t="s">
        <v>3299</v>
      </c>
      <c r="B71" s="62">
        <f>SUM(B72:B75)</f>
        <v>0</v>
      </c>
      <c r="C71" s="62">
        <f t="shared" ref="C71:F71" si="9">SUM(C72:C75)</f>
        <v>0</v>
      </c>
      <c r="D71" s="62">
        <f t="shared" si="9"/>
        <v>0</v>
      </c>
      <c r="E71" s="62">
        <f t="shared" si="9"/>
        <v>0</v>
      </c>
      <c r="F71" s="62">
        <f t="shared" si="9"/>
        <v>0</v>
      </c>
      <c r="G71" s="62">
        <f>SUM(G72:G75)</f>
        <v>0</v>
      </c>
    </row>
    <row r="72" spans="1:7" x14ac:dyDescent="0.25">
      <c r="A72" s="58" t="s">
        <v>391</v>
      </c>
      <c r="B72" s="60"/>
      <c r="C72" s="60"/>
      <c r="D72" s="60"/>
      <c r="E72" s="60"/>
      <c r="F72" s="60"/>
      <c r="G72" s="60"/>
    </row>
    <row r="73" spans="1:7" ht="30" x14ac:dyDescent="0.25">
      <c r="A73" s="58" t="s">
        <v>392</v>
      </c>
      <c r="B73" s="60"/>
      <c r="C73" s="60"/>
      <c r="D73" s="60"/>
      <c r="E73" s="60"/>
      <c r="F73" s="60"/>
      <c r="G73" s="60"/>
    </row>
    <row r="74" spans="1:7" x14ac:dyDescent="0.25">
      <c r="A74" s="58" t="s">
        <v>393</v>
      </c>
      <c r="B74" s="60"/>
      <c r="C74" s="60"/>
      <c r="D74" s="60"/>
      <c r="E74" s="60"/>
      <c r="F74" s="60"/>
      <c r="G74" s="60"/>
    </row>
    <row r="75" spans="1:7" x14ac:dyDescent="0.25">
      <c r="A75" s="58" t="s">
        <v>394</v>
      </c>
      <c r="B75" s="60"/>
      <c r="C75" s="60"/>
      <c r="D75" s="60"/>
      <c r="E75" s="60"/>
      <c r="F75" s="60"/>
      <c r="G75" s="60"/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52047114</v>
      </c>
      <c r="C77" s="61">
        <f t="shared" ref="C77:F77" si="10">C43+C9</f>
        <v>28608180.579999998</v>
      </c>
      <c r="D77" s="61">
        <f t="shared" si="10"/>
        <v>80655294.579999998</v>
      </c>
      <c r="E77" s="61">
        <f t="shared" si="10"/>
        <v>64681543.770000003</v>
      </c>
      <c r="F77" s="61">
        <f t="shared" si="10"/>
        <v>62133027.479999997</v>
      </c>
      <c r="G77" s="61">
        <f>G43+G9</f>
        <v>15973750.810000001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52047114</v>
      </c>
      <c r="Q2" s="13">
        <f>'Formato 6 c)'!C9</f>
        <v>28608180.579999998</v>
      </c>
      <c r="R2" s="13">
        <f>'Formato 6 c)'!D9</f>
        <v>80655294.579999998</v>
      </c>
      <c r="S2" s="13">
        <f>'Formato 6 c)'!E9</f>
        <v>64681543.770000003</v>
      </c>
      <c r="T2" s="13">
        <f>'Formato 6 c)'!F9</f>
        <v>62133027.479999997</v>
      </c>
      <c r="U2" s="13">
        <f>'Formato 6 c)'!G9</f>
        <v>15973750.810000001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52047114</v>
      </c>
      <c r="Q12" s="13">
        <f>'Formato 6 c)'!C19</f>
        <v>28608180.579999998</v>
      </c>
      <c r="R12" s="13">
        <f>'Formato 6 c)'!D19</f>
        <v>80655294.579999998</v>
      </c>
      <c r="S12" s="13">
        <f>'Formato 6 c)'!E19</f>
        <v>64681543.770000003</v>
      </c>
      <c r="T12" s="13">
        <f>'Formato 6 c)'!F19</f>
        <v>62133027.479999997</v>
      </c>
      <c r="U12" s="13">
        <f>'Formato 6 c)'!G19</f>
        <v>15973750.810000001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 t="str">
        <f>'Formato 6 c)'!D20</f>
        <v xml:space="preserve">                                             -  </v>
      </c>
      <c r="S13" s="13">
        <f>'Formato 6 c)'!E20</f>
        <v>0</v>
      </c>
      <c r="T13" s="13">
        <f>'Formato 6 c)'!F20</f>
        <v>0</v>
      </c>
      <c r="U13" s="13" t="str">
        <f>'Formato 6 c)'!G20</f>
        <v xml:space="preserve">                                             -  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52047114</v>
      </c>
      <c r="Q14" s="13">
        <f>'Formato 6 c)'!C21</f>
        <v>28608180.579999998</v>
      </c>
      <c r="R14" s="13">
        <f>'Formato 6 c)'!D21</f>
        <v>80655294.579999998</v>
      </c>
      <c r="S14" s="13">
        <f>'Formato 6 c)'!E21</f>
        <v>64681543.770000003</v>
      </c>
      <c r="T14" s="13">
        <f>'Formato 6 c)'!F21</f>
        <v>62133027.479999997</v>
      </c>
      <c r="U14" s="13">
        <f>'Formato 6 c)'!G21</f>
        <v>15973750.810000001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 t="str">
        <f>'Formato 6 c)'!D22</f>
        <v xml:space="preserve">                                             -  </v>
      </c>
      <c r="S15" s="13">
        <f>'Formato 6 c)'!E22</f>
        <v>0</v>
      </c>
      <c r="T15" s="13">
        <f>'Formato 6 c)'!F22</f>
        <v>0</v>
      </c>
      <c r="U15" s="13" t="str">
        <f>'Formato 6 c)'!G22</f>
        <v xml:space="preserve">                                             -  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 t="str">
        <f>'Formato 6 c)'!D23</f>
        <v xml:space="preserve">                                             -  </v>
      </c>
      <c r="S16" s="13">
        <f>'Formato 6 c)'!E23</f>
        <v>0</v>
      </c>
      <c r="T16" s="13">
        <f>'Formato 6 c)'!F23</f>
        <v>0</v>
      </c>
      <c r="U16" s="13" t="str">
        <f>'Formato 6 c)'!G23</f>
        <v xml:space="preserve">                                             -  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 t="str">
        <f>'Formato 6 c)'!D24</f>
        <v xml:space="preserve">                                             -  </v>
      </c>
      <c r="S17" s="13">
        <f>'Formato 6 c)'!E24</f>
        <v>0</v>
      </c>
      <c r="T17" s="13">
        <f>'Formato 6 c)'!F24</f>
        <v>0</v>
      </c>
      <c r="U17" s="13" t="str">
        <f>'Formato 6 c)'!G24</f>
        <v xml:space="preserve">                                             -  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 t="str">
        <f>'Formato 6 c)'!D25</f>
        <v xml:space="preserve">                                             -  </v>
      </c>
      <c r="S18" s="13">
        <f>'Formato 6 c)'!E25</f>
        <v>0</v>
      </c>
      <c r="T18" s="13">
        <f>'Formato 6 c)'!F25</f>
        <v>0</v>
      </c>
      <c r="U18" s="13" t="str">
        <f>'Formato 6 c)'!G25</f>
        <v xml:space="preserve">                                             -  </v>
      </c>
    </row>
    <row r="19" spans="1:21" x14ac:dyDescent="0.2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 t="str">
        <f>'Formato 6 c)'!D26</f>
        <v xml:space="preserve">                                             -  </v>
      </c>
      <c r="S19" s="13">
        <f>'Formato 6 c)'!E26</f>
        <v>0</v>
      </c>
      <c r="T19" s="13">
        <f>'Formato 6 c)'!F26</f>
        <v>0</v>
      </c>
      <c r="U19" s="13" t="str">
        <f>'Formato 6 c)'!G26</f>
        <v xml:space="preserve">                                             -  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x14ac:dyDescent="0.2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0</v>
      </c>
      <c r="Q35" s="13">
        <f>'Formato 6 c)'!C43</f>
        <v>0</v>
      </c>
      <c r="R35" s="13">
        <f>'Formato 6 c)'!D43</f>
        <v>0</v>
      </c>
      <c r="S35" s="13">
        <f>'Formato 6 c)'!E43</f>
        <v>0</v>
      </c>
      <c r="T35" s="13">
        <f>'Formato 6 c)'!F43</f>
        <v>0</v>
      </c>
      <c r="U35" s="13">
        <f>'Formato 6 c)'!G43</f>
        <v>0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0</v>
      </c>
      <c r="Q36" s="13">
        <f>'Formato 6 c)'!C44</f>
        <v>0</v>
      </c>
      <c r="R36" s="13">
        <f>'Formato 6 c)'!D44</f>
        <v>0</v>
      </c>
      <c r="S36" s="13">
        <f>'Formato 6 c)'!E44</f>
        <v>0</v>
      </c>
      <c r="T36" s="13">
        <f>'Formato 6 c)'!F44</f>
        <v>0</v>
      </c>
      <c r="U36" s="13">
        <f>'Formato 6 c)'!G44</f>
        <v>0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0</v>
      </c>
      <c r="Q43" s="13">
        <f>'Formato 6 c)'!C51</f>
        <v>0</v>
      </c>
      <c r="R43" s="13">
        <f>'Formato 6 c)'!D51</f>
        <v>0</v>
      </c>
      <c r="S43" s="13">
        <f>'Formato 6 c)'!E51</f>
        <v>0</v>
      </c>
      <c r="T43" s="13">
        <f>'Formato 6 c)'!F51</f>
        <v>0</v>
      </c>
      <c r="U43" s="13">
        <f>'Formato 6 c)'!G51</f>
        <v>0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52047114</v>
      </c>
      <c r="Q68" s="13">
        <f>'Formato 6 c)'!C77</f>
        <v>28608180.579999998</v>
      </c>
      <c r="R68" s="13">
        <f>'Formato 6 c)'!D77</f>
        <v>80655294.579999998</v>
      </c>
      <c r="S68" s="13">
        <f>'Formato 6 c)'!E77</f>
        <v>64681543.770000003</v>
      </c>
      <c r="T68" s="13">
        <f>'Formato 6 c)'!F77</f>
        <v>62133027.479999997</v>
      </c>
      <c r="U68" s="13">
        <f>'Formato 6 c)'!G77</f>
        <v>15973750.810000001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MUNICIPAL DE AGUA POTABLE Y ALCANTARILLADO DE MOROLEON, Gobierno del Estado de Guanajuato</v>
      </c>
    </row>
    <row r="7" spans="2:3" ht="14.25" x14ac:dyDescent="0.45">
      <c r="C7" t="str">
        <f>CONCATENATE(ENTE_PUBLICO," (a)")</f>
        <v>SISTEMA MUNICIPAL DE AGUA POTABLE Y ALCANTARILLADO DE MOROLEON,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1149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Moroleón,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3313</v>
      </c>
    </row>
    <row r="15" spans="2:3" ht="14.25" x14ac:dyDescent="0.45">
      <c r="C15" s="18">
        <v>4</v>
      </c>
    </row>
    <row r="16" spans="2:3" ht="14.25" x14ac:dyDescent="0.45">
      <c r="C16" s="18" t="s">
        <v>3314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x14ac:dyDescent="0.2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x14ac:dyDescent="0.2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2">
        <v>-1.7976931348623099E+100</v>
      </c>
      <c r="E30" s="112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3">
        <v>36526</v>
      </c>
      <c r="E33" s="113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12" zoomScale="90" zoomScaleNormal="90" workbookViewId="0">
      <selection activeCell="A34" sqref="A34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53" t="s">
        <v>3287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9"/>
    </row>
    <row r="3" spans="1:7" x14ac:dyDescent="0.25">
      <c r="A3" s="140" t="s">
        <v>277</v>
      </c>
      <c r="B3" s="141"/>
      <c r="C3" s="141"/>
      <c r="D3" s="141"/>
      <c r="E3" s="141"/>
      <c r="F3" s="141"/>
      <c r="G3" s="142"/>
    </row>
    <row r="4" spans="1:7" x14ac:dyDescent="0.25">
      <c r="A4" s="140" t="s">
        <v>399</v>
      </c>
      <c r="B4" s="141"/>
      <c r="C4" s="141"/>
      <c r="D4" s="141"/>
      <c r="E4" s="141"/>
      <c r="F4" s="141"/>
      <c r="G4" s="142"/>
    </row>
    <row r="5" spans="1:7" ht="14.25" x14ac:dyDescent="0.45">
      <c r="A5" s="140" t="str">
        <f>TRIMESTRE</f>
        <v>Del 1 de enero al 31 de diciembre de 2022 (b)</v>
      </c>
      <c r="B5" s="141"/>
      <c r="C5" s="141"/>
      <c r="D5" s="141"/>
      <c r="E5" s="141"/>
      <c r="F5" s="141"/>
      <c r="G5" s="142"/>
    </row>
    <row r="6" spans="1:7" ht="14.25" x14ac:dyDescent="0.45">
      <c r="A6" s="143" t="s">
        <v>118</v>
      </c>
      <c r="B6" s="144"/>
      <c r="C6" s="144"/>
      <c r="D6" s="144"/>
      <c r="E6" s="144"/>
      <c r="F6" s="144"/>
      <c r="G6" s="145"/>
    </row>
    <row r="7" spans="1:7" x14ac:dyDescent="0.25">
      <c r="A7" s="149" t="s">
        <v>361</v>
      </c>
      <c r="B7" s="154" t="s">
        <v>279</v>
      </c>
      <c r="C7" s="154"/>
      <c r="D7" s="154"/>
      <c r="E7" s="154"/>
      <c r="F7" s="154"/>
      <c r="G7" s="154" t="s">
        <v>280</v>
      </c>
    </row>
    <row r="8" spans="1:7" ht="29.25" customHeight="1" x14ac:dyDescent="0.25">
      <c r="A8" s="150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59"/>
    </row>
    <row r="9" spans="1:7" x14ac:dyDescent="0.25">
      <c r="A9" s="44" t="s">
        <v>400</v>
      </c>
      <c r="B9" s="55">
        <f>SUM(B10,B11,B12,B15,B16,B19)</f>
        <v>18699401</v>
      </c>
      <c r="C9" s="55">
        <f t="shared" ref="C9:F9" si="0">SUM(C10,C11,C12,C15,C16,C19)</f>
        <v>1194560</v>
      </c>
      <c r="D9" s="55">
        <f t="shared" si="0"/>
        <v>19893961</v>
      </c>
      <c r="E9" s="55">
        <f t="shared" si="0"/>
        <v>15047753.800000001</v>
      </c>
      <c r="F9" s="55">
        <f t="shared" si="0"/>
        <v>15047753.800000001</v>
      </c>
      <c r="G9" s="55">
        <f>SUM(G10,G11,G12,G15,G16,G19)</f>
        <v>4846207.1999999993</v>
      </c>
    </row>
    <row r="10" spans="1:7" ht="14.25" customHeight="1" x14ac:dyDescent="0.25">
      <c r="A10" s="45" t="s">
        <v>401</v>
      </c>
      <c r="B10" s="125">
        <v>18699401</v>
      </c>
      <c r="C10" s="56">
        <v>1194560</v>
      </c>
      <c r="D10" s="125">
        <v>19893961</v>
      </c>
      <c r="E10" s="125">
        <v>15047753.800000001</v>
      </c>
      <c r="F10" s="125">
        <v>15047753.800000001</v>
      </c>
      <c r="G10" s="125">
        <f>+D10-F10</f>
        <v>4846207.1999999993</v>
      </c>
    </row>
    <row r="11" spans="1:7" ht="14.25" customHeight="1" x14ac:dyDescent="0.25">
      <c r="A11" s="45" t="s">
        <v>402</v>
      </c>
      <c r="B11" s="56"/>
      <c r="C11" s="56"/>
      <c r="D11" s="56" t="s">
        <v>3305</v>
      </c>
      <c r="E11" s="56"/>
      <c r="F11" s="56"/>
      <c r="G11" s="56" t="s">
        <v>3304</v>
      </c>
    </row>
    <row r="12" spans="1:7" x14ac:dyDescent="0.2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/>
      <c r="C13" s="56"/>
      <c r="D13" s="56"/>
      <c r="E13" s="56"/>
      <c r="F13" s="56"/>
      <c r="G13" s="56"/>
    </row>
    <row r="14" spans="1:7" x14ac:dyDescent="0.25">
      <c r="A14" s="53" t="s">
        <v>405</v>
      </c>
      <c r="B14" s="56"/>
      <c r="C14" s="56"/>
      <c r="D14" s="56"/>
      <c r="E14" s="56"/>
      <c r="F14" s="56"/>
      <c r="G14" s="56"/>
    </row>
    <row r="15" spans="1:7" x14ac:dyDescent="0.25">
      <c r="A15" s="45" t="s">
        <v>406</v>
      </c>
      <c r="B15" s="56"/>
      <c r="C15" s="56"/>
      <c r="D15" s="56"/>
      <c r="E15" s="56"/>
      <c r="F15" s="56"/>
      <c r="G15" s="56"/>
    </row>
    <row r="16" spans="1:7" x14ac:dyDescent="0.25">
      <c r="A16" s="54" t="s">
        <v>407</v>
      </c>
      <c r="B16" s="56">
        <f>B17+B18</f>
        <v>0</v>
      </c>
      <c r="C16" s="56">
        <f t="shared" ref="C16:G16" si="2">C17+C18</f>
        <v>0</v>
      </c>
      <c r="D16" s="56">
        <f t="shared" si="2"/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</row>
    <row r="17" spans="1:7" ht="14.25" x14ac:dyDescent="0.45">
      <c r="A17" s="53" t="s">
        <v>408</v>
      </c>
      <c r="B17" s="56"/>
      <c r="C17" s="56"/>
      <c r="D17" s="56"/>
      <c r="E17" s="56"/>
      <c r="F17" s="56"/>
      <c r="G17" s="56"/>
    </row>
    <row r="18" spans="1:7" ht="14.25" x14ac:dyDescent="0.45">
      <c r="A18" s="53" t="s">
        <v>409</v>
      </c>
      <c r="B18" s="56"/>
      <c r="C18" s="56"/>
      <c r="D18" s="56"/>
      <c r="E18" s="56"/>
      <c r="F18" s="56"/>
      <c r="G18" s="56"/>
    </row>
    <row r="19" spans="1:7" ht="14.25" x14ac:dyDescent="0.45">
      <c r="A19" s="45" t="s">
        <v>410</v>
      </c>
      <c r="B19" s="56"/>
      <c r="C19" s="56"/>
      <c r="D19" s="56"/>
      <c r="E19" s="56"/>
      <c r="F19" s="56"/>
      <c r="G19" s="56"/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0</v>
      </c>
      <c r="C21" s="55">
        <f t="shared" ref="C21:F21" si="3">SUM(C22,C23,C24,C27,C28,C31)</f>
        <v>0</v>
      </c>
      <c r="D21" s="55">
        <f t="shared" si="3"/>
        <v>0</v>
      </c>
      <c r="E21" s="55">
        <f t="shared" si="3"/>
        <v>0</v>
      </c>
      <c r="F21" s="55">
        <f t="shared" si="3"/>
        <v>0</v>
      </c>
      <c r="G21" s="55">
        <f>SUM(G22,G23,G24,G27,G28,G31)</f>
        <v>0</v>
      </c>
    </row>
    <row r="22" spans="1:7" s="18" customFormat="1" x14ac:dyDescent="0.25">
      <c r="A22" s="45" t="s">
        <v>401</v>
      </c>
      <c r="B22" s="56"/>
      <c r="C22" s="56"/>
      <c r="D22" s="56"/>
      <c r="E22" s="56"/>
      <c r="F22" s="56"/>
      <c r="G22" s="56"/>
    </row>
    <row r="23" spans="1:7" s="18" customFormat="1" x14ac:dyDescent="0.25">
      <c r="A23" s="45" t="s">
        <v>402</v>
      </c>
      <c r="B23" s="56"/>
      <c r="C23" s="56"/>
      <c r="D23" s="56"/>
      <c r="E23" s="56"/>
      <c r="F23" s="56"/>
      <c r="G23" s="56"/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4">C25+C26</f>
        <v>0</v>
      </c>
      <c r="D24" s="56">
        <f t="shared" si="4"/>
        <v>0</v>
      </c>
      <c r="E24" s="56">
        <f t="shared" si="4"/>
        <v>0</v>
      </c>
      <c r="F24" s="56">
        <f t="shared" si="4"/>
        <v>0</v>
      </c>
      <c r="G24" s="56">
        <f t="shared" si="4"/>
        <v>0</v>
      </c>
    </row>
    <row r="25" spans="1:7" s="18" customFormat="1" x14ac:dyDescent="0.25">
      <c r="A25" s="53" t="s">
        <v>404</v>
      </c>
      <c r="B25" s="56"/>
      <c r="C25" s="56"/>
      <c r="D25" s="56"/>
      <c r="E25" s="56"/>
      <c r="F25" s="56"/>
      <c r="G25" s="56"/>
    </row>
    <row r="26" spans="1:7" s="18" customFormat="1" x14ac:dyDescent="0.25">
      <c r="A26" s="53" t="s">
        <v>405</v>
      </c>
      <c r="B26" s="56"/>
      <c r="C26" s="56"/>
      <c r="D26" s="56"/>
      <c r="E26" s="56"/>
      <c r="F26" s="56"/>
      <c r="G26" s="56"/>
    </row>
    <row r="27" spans="1:7" s="18" customFormat="1" x14ac:dyDescent="0.25">
      <c r="A27" s="45" t="s">
        <v>406</v>
      </c>
      <c r="B27" s="56"/>
      <c r="C27" s="56"/>
      <c r="D27" s="56"/>
      <c r="E27" s="56"/>
      <c r="F27" s="56"/>
      <c r="G27" s="56"/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5">C29+C30</f>
        <v>0</v>
      </c>
      <c r="D28" s="56">
        <f t="shared" si="5"/>
        <v>0</v>
      </c>
      <c r="E28" s="56">
        <f t="shared" si="5"/>
        <v>0</v>
      </c>
      <c r="F28" s="56">
        <f t="shared" si="5"/>
        <v>0</v>
      </c>
      <c r="G28" s="56">
        <f t="shared" si="5"/>
        <v>0</v>
      </c>
    </row>
    <row r="29" spans="1:7" s="18" customFormat="1" x14ac:dyDescent="0.25">
      <c r="A29" s="53" t="s">
        <v>408</v>
      </c>
      <c r="B29" s="56"/>
      <c r="C29" s="56"/>
      <c r="D29" s="56"/>
      <c r="E29" s="56"/>
      <c r="F29" s="56"/>
      <c r="G29" s="56"/>
    </row>
    <row r="30" spans="1:7" s="18" customFormat="1" x14ac:dyDescent="0.25">
      <c r="A30" s="53" t="s">
        <v>409</v>
      </c>
      <c r="B30" s="56"/>
      <c r="C30" s="56"/>
      <c r="D30" s="56"/>
      <c r="E30" s="56"/>
      <c r="F30" s="56"/>
      <c r="G30" s="56"/>
    </row>
    <row r="31" spans="1:7" s="18" customFormat="1" x14ac:dyDescent="0.25">
      <c r="A31" s="45" t="s">
        <v>410</v>
      </c>
      <c r="B31" s="56"/>
      <c r="C31" s="56"/>
      <c r="D31" s="56"/>
      <c r="E31" s="56"/>
      <c r="F31" s="56"/>
      <c r="G31" s="56"/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18699401</v>
      </c>
      <c r="C33" s="55">
        <f t="shared" ref="C33:G33" si="6">C21+C9</f>
        <v>1194560</v>
      </c>
      <c r="D33" s="55">
        <f t="shared" si="6"/>
        <v>19893961</v>
      </c>
      <c r="E33" s="55">
        <f t="shared" si="6"/>
        <v>15047753.800000001</v>
      </c>
      <c r="F33" s="55">
        <f t="shared" si="6"/>
        <v>15047753.800000001</v>
      </c>
      <c r="G33" s="55">
        <f t="shared" si="6"/>
        <v>4846207.1999999993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18699401</v>
      </c>
      <c r="Q2" s="13">
        <f>'Formato 6 d)'!C9</f>
        <v>1194560</v>
      </c>
      <c r="R2" s="13">
        <f>'Formato 6 d)'!D9</f>
        <v>19893961</v>
      </c>
      <c r="S2" s="13">
        <f>'Formato 6 d)'!E9</f>
        <v>15047753.800000001</v>
      </c>
      <c r="T2" s="13">
        <f>'Formato 6 d)'!F9</f>
        <v>15047753.800000001</v>
      </c>
      <c r="U2" s="13">
        <f>'Formato 6 d)'!G9</f>
        <v>4846207.1999999993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18699401</v>
      </c>
      <c r="Q3" s="13">
        <f>'Formato 6 d)'!C10</f>
        <v>1194560</v>
      </c>
      <c r="R3" s="13">
        <f>'Formato 6 d)'!D10</f>
        <v>19893961</v>
      </c>
      <c r="S3" s="13">
        <f>'Formato 6 d)'!E10</f>
        <v>15047753.800000001</v>
      </c>
      <c r="T3" s="13">
        <f>'Formato 6 d)'!F10</f>
        <v>15047753.800000001</v>
      </c>
      <c r="U3" s="13">
        <f>'Formato 6 d)'!G10</f>
        <v>4846207.1999999993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 t="str">
        <f>'Formato 6 d)'!D11</f>
        <v xml:space="preserve">                                        -  </v>
      </c>
      <c r="S4" s="13">
        <f>'Formato 6 d)'!E11</f>
        <v>0</v>
      </c>
      <c r="T4" s="13">
        <f>'Formato 6 d)'!F11</f>
        <v>0</v>
      </c>
      <c r="U4" s="13" t="str">
        <f>'Formato 6 d)'!G11</f>
        <v xml:space="preserve">                                    -  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0</v>
      </c>
      <c r="Q13" s="13">
        <f>'Formato 6 d)'!C21</f>
        <v>0</v>
      </c>
      <c r="R13" s="13">
        <f>'Formato 6 d)'!D21</f>
        <v>0</v>
      </c>
      <c r="S13" s="13">
        <f>'Formato 6 d)'!E21</f>
        <v>0</v>
      </c>
      <c r="T13" s="13">
        <f>'Formato 6 d)'!F21</f>
        <v>0</v>
      </c>
      <c r="U13" s="13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0</v>
      </c>
      <c r="Q19" s="13">
        <f>'Formato 6 d)'!C27</f>
        <v>0</v>
      </c>
      <c r="R19" s="13">
        <f>'Formato 6 d)'!D27</f>
        <v>0</v>
      </c>
      <c r="S19" s="13">
        <f>'Formato 6 d)'!E27</f>
        <v>0</v>
      </c>
      <c r="T19" s="13">
        <f>'Formato 6 d)'!F27</f>
        <v>0</v>
      </c>
      <c r="U19" s="13">
        <f>'Formato 6 d)'!G27</f>
        <v>0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x14ac:dyDescent="0.2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x14ac:dyDescent="0.2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x14ac:dyDescent="0.2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18699401</v>
      </c>
      <c r="Q24" s="13">
        <f>'Formato 6 d)'!C33</f>
        <v>1194560</v>
      </c>
      <c r="R24" s="13">
        <f>'Formato 6 d)'!D33</f>
        <v>19893961</v>
      </c>
      <c r="S24" s="13">
        <f>'Formato 6 d)'!E33</f>
        <v>15047753.800000001</v>
      </c>
      <c r="T24" s="13">
        <f>'Formato 6 d)'!F33</f>
        <v>15047753.800000001</v>
      </c>
      <c r="U24" s="13">
        <f>'Formato 6 d)'!G33</f>
        <v>4846207.1999999993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sqref="A1:G1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413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414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49" t="s">
        <v>3288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50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421</v>
      </c>
      <c r="B8" s="28">
        <f>SUM(B9:B20)</f>
        <v>53872983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/>
      <c r="C9" s="50"/>
      <c r="D9" s="50"/>
      <c r="E9" s="50"/>
      <c r="F9" s="50"/>
      <c r="G9" s="50"/>
    </row>
    <row r="10" spans="1:7" ht="14.25" x14ac:dyDescent="0.45">
      <c r="A10" s="45" t="s">
        <v>217</v>
      </c>
      <c r="B10" s="50"/>
      <c r="C10" s="50"/>
      <c r="D10" s="50"/>
      <c r="E10" s="50"/>
      <c r="F10" s="50"/>
      <c r="G10" s="50"/>
    </row>
    <row r="11" spans="1:7" ht="14.25" x14ac:dyDescent="0.45">
      <c r="A11" s="45" t="s">
        <v>218</v>
      </c>
      <c r="B11" s="50"/>
      <c r="C11" s="50"/>
      <c r="D11" s="50"/>
      <c r="E11" s="50"/>
      <c r="F11" s="50"/>
      <c r="G11" s="50"/>
    </row>
    <row r="12" spans="1:7" ht="14.25" x14ac:dyDescent="0.45">
      <c r="A12" s="45" t="s">
        <v>416</v>
      </c>
      <c r="B12" s="50"/>
      <c r="C12" s="50"/>
      <c r="D12" s="50"/>
      <c r="E12" s="50"/>
      <c r="F12" s="50"/>
      <c r="G12" s="50"/>
    </row>
    <row r="13" spans="1:7" ht="14.25" x14ac:dyDescent="0.45">
      <c r="A13" s="45" t="s">
        <v>220</v>
      </c>
      <c r="B13" s="50">
        <v>1241256</v>
      </c>
      <c r="C13" s="50"/>
      <c r="D13" s="50"/>
      <c r="E13" s="50"/>
      <c r="F13" s="50"/>
      <c r="G13" s="50"/>
    </row>
    <row r="14" spans="1:7" ht="14.25" x14ac:dyDescent="0.45">
      <c r="A14" s="45" t="s">
        <v>221</v>
      </c>
      <c r="B14" s="50"/>
      <c r="C14" s="50"/>
      <c r="D14" s="50"/>
      <c r="E14" s="50"/>
      <c r="F14" s="50"/>
      <c r="G14" s="50"/>
    </row>
    <row r="15" spans="1:7" ht="14.25" x14ac:dyDescent="0.45">
      <c r="A15" s="45" t="s">
        <v>417</v>
      </c>
      <c r="B15" s="50">
        <v>46231727</v>
      </c>
      <c r="C15" s="50"/>
      <c r="D15" s="50"/>
      <c r="E15" s="50"/>
      <c r="F15" s="50"/>
      <c r="G15" s="50"/>
    </row>
    <row r="16" spans="1:7" ht="14.25" x14ac:dyDescent="0.45">
      <c r="A16" s="45" t="s">
        <v>418</v>
      </c>
      <c r="B16" s="50"/>
      <c r="C16" s="50"/>
      <c r="D16" s="50"/>
      <c r="E16" s="50"/>
      <c r="F16" s="50"/>
      <c r="G16" s="50"/>
    </row>
    <row r="17" spans="1:7" x14ac:dyDescent="0.25">
      <c r="A17" s="8" t="s">
        <v>419</v>
      </c>
      <c r="B17" s="50"/>
      <c r="C17" s="50"/>
      <c r="D17" s="50"/>
      <c r="E17" s="50"/>
      <c r="F17" s="50"/>
      <c r="G17" s="50"/>
    </row>
    <row r="18" spans="1:7" x14ac:dyDescent="0.25">
      <c r="A18" s="45" t="s">
        <v>240</v>
      </c>
      <c r="B18" s="50">
        <v>6400000</v>
      </c>
      <c r="C18" s="50"/>
      <c r="D18" s="50"/>
      <c r="E18" s="50"/>
      <c r="F18" s="50"/>
      <c r="G18" s="50"/>
    </row>
    <row r="19" spans="1:7" x14ac:dyDescent="0.25">
      <c r="A19" s="45" t="s">
        <v>241</v>
      </c>
      <c r="B19" s="50"/>
      <c r="C19" s="50"/>
      <c r="D19" s="50"/>
      <c r="E19" s="50"/>
      <c r="F19" s="50"/>
      <c r="G19" s="50"/>
    </row>
    <row r="20" spans="1:7" x14ac:dyDescent="0.25">
      <c r="A20" s="45" t="s">
        <v>420</v>
      </c>
      <c r="B20" s="50"/>
      <c r="C20" s="50"/>
      <c r="D20" s="50"/>
      <c r="E20" s="50"/>
      <c r="F20" s="50"/>
      <c r="G20" s="50"/>
    </row>
    <row r="21" spans="1:7" x14ac:dyDescent="0.25">
      <c r="A21" s="46"/>
      <c r="B21" s="46"/>
      <c r="C21" s="46"/>
      <c r="D21" s="46"/>
      <c r="E21" s="46"/>
      <c r="F21" s="46"/>
      <c r="G21" s="46"/>
    </row>
    <row r="22" spans="1:7" x14ac:dyDescent="0.2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x14ac:dyDescent="0.25">
      <c r="A23" s="45" t="s">
        <v>423</v>
      </c>
      <c r="B23" s="50"/>
      <c r="C23" s="50"/>
      <c r="D23" s="50"/>
      <c r="E23" s="50"/>
      <c r="F23" s="50"/>
      <c r="G23" s="50"/>
    </row>
    <row r="24" spans="1:7" x14ac:dyDescent="0.25">
      <c r="A24" s="45" t="s">
        <v>424</v>
      </c>
      <c r="B24" s="50"/>
      <c r="C24" s="50"/>
      <c r="D24" s="50"/>
      <c r="E24" s="50"/>
      <c r="F24" s="50"/>
      <c r="G24" s="50"/>
    </row>
    <row r="25" spans="1:7" x14ac:dyDescent="0.25">
      <c r="A25" s="45" t="s">
        <v>425</v>
      </c>
      <c r="B25" s="50"/>
      <c r="C25" s="50"/>
      <c r="D25" s="50"/>
      <c r="E25" s="50"/>
      <c r="F25" s="50"/>
      <c r="G25" s="50"/>
    </row>
    <row r="26" spans="1:7" x14ac:dyDescent="0.25">
      <c r="A26" s="45" t="s">
        <v>265</v>
      </c>
      <c r="B26" s="50"/>
      <c r="C26" s="50"/>
      <c r="D26" s="50"/>
      <c r="E26" s="50"/>
      <c r="F26" s="50"/>
      <c r="G26" s="50"/>
    </row>
    <row r="27" spans="1:7" x14ac:dyDescent="0.25">
      <c r="A27" s="45" t="s">
        <v>266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/>
      <c r="C30" s="50"/>
      <c r="D30" s="50"/>
      <c r="E30" s="50"/>
      <c r="F30" s="50"/>
      <c r="G30" s="50"/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53872983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/>
      <c r="C35" s="50"/>
      <c r="D35" s="50"/>
      <c r="E35" s="50"/>
      <c r="F35" s="50"/>
      <c r="G35" s="50"/>
    </row>
    <row r="36" spans="1:7" ht="30" x14ac:dyDescent="0.25">
      <c r="A36" s="48" t="s">
        <v>273</v>
      </c>
      <c r="B36" s="50"/>
      <c r="C36" s="50"/>
      <c r="D36" s="50"/>
      <c r="E36" s="50"/>
      <c r="F36" s="50"/>
      <c r="G36" s="50"/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53872983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1241256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46231727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6400000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53872983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B13" sqref="B13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52" t="s">
        <v>451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452</v>
      </c>
      <c r="B3" s="141"/>
      <c r="C3" s="141"/>
      <c r="D3" s="141"/>
      <c r="E3" s="141"/>
      <c r="F3" s="141"/>
      <c r="G3" s="142"/>
    </row>
    <row r="4" spans="1:7" ht="14.25" x14ac:dyDescent="0.45">
      <c r="A4" s="140" t="s">
        <v>118</v>
      </c>
      <c r="B4" s="141"/>
      <c r="C4" s="141"/>
      <c r="D4" s="141"/>
      <c r="E4" s="141"/>
      <c r="F4" s="141"/>
      <c r="G4" s="142"/>
    </row>
    <row r="5" spans="1:7" ht="14.25" x14ac:dyDescent="0.45">
      <c r="A5" s="140" t="s">
        <v>415</v>
      </c>
      <c r="B5" s="141"/>
      <c r="C5" s="141"/>
      <c r="D5" s="141"/>
      <c r="E5" s="141"/>
      <c r="F5" s="141"/>
      <c r="G5" s="142"/>
    </row>
    <row r="6" spans="1:7" x14ac:dyDescent="0.25">
      <c r="A6" s="162" t="s">
        <v>3142</v>
      </c>
      <c r="B6" s="43">
        <f>ANIO1P</f>
        <v>2023</v>
      </c>
      <c r="C6" s="160" t="str">
        <f>ANIO2P</f>
        <v>2024 (d)</v>
      </c>
      <c r="D6" s="160" t="str">
        <f>ANIO3P</f>
        <v>2025 (d)</v>
      </c>
      <c r="E6" s="160" t="str">
        <f>ANIO4P</f>
        <v>2026 (d)</v>
      </c>
      <c r="F6" s="160" t="str">
        <f>ANIO5P</f>
        <v>2027 (d)</v>
      </c>
      <c r="G6" s="160" t="str">
        <f>ANIO6P</f>
        <v>2028 (d)</v>
      </c>
    </row>
    <row r="7" spans="1:7" ht="48" customHeight="1" x14ac:dyDescent="0.25">
      <c r="A7" s="163"/>
      <c r="B7" s="73" t="s">
        <v>3291</v>
      </c>
      <c r="C7" s="161"/>
      <c r="D7" s="161"/>
      <c r="E7" s="161"/>
      <c r="F7" s="161"/>
      <c r="G7" s="161"/>
    </row>
    <row r="8" spans="1:7" x14ac:dyDescent="0.25">
      <c r="A8" s="44" t="s">
        <v>453</v>
      </c>
      <c r="B8" s="28">
        <f>SUM(B9:B17)</f>
        <v>53872983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19447387</v>
      </c>
      <c r="C9" s="50"/>
      <c r="D9" s="50"/>
      <c r="E9" s="50"/>
      <c r="F9" s="50"/>
      <c r="G9" s="50"/>
    </row>
    <row r="10" spans="1:7" x14ac:dyDescent="0.25">
      <c r="A10" s="45" t="s">
        <v>455</v>
      </c>
      <c r="B10" s="50">
        <v>4795616</v>
      </c>
      <c r="C10" s="50"/>
      <c r="D10" s="50"/>
      <c r="E10" s="50"/>
      <c r="F10" s="50"/>
      <c r="G10" s="50"/>
    </row>
    <row r="11" spans="1:7" x14ac:dyDescent="0.25">
      <c r="A11" s="45" t="s">
        <v>456</v>
      </c>
      <c r="B11" s="50">
        <v>24458082</v>
      </c>
      <c r="C11" s="50"/>
      <c r="D11" s="50"/>
      <c r="E11" s="50"/>
      <c r="F11" s="50"/>
      <c r="G11" s="50"/>
    </row>
    <row r="12" spans="1:7" x14ac:dyDescent="0.25">
      <c r="A12" s="45" t="s">
        <v>457</v>
      </c>
      <c r="B12" s="50">
        <v>12405</v>
      </c>
      <c r="C12" s="50"/>
      <c r="D12" s="50"/>
      <c r="E12" s="50"/>
      <c r="F12" s="50"/>
      <c r="G12" s="50"/>
    </row>
    <row r="13" spans="1:7" x14ac:dyDescent="0.25">
      <c r="A13" s="45" t="s">
        <v>458</v>
      </c>
      <c r="B13" s="50">
        <v>3</v>
      </c>
      <c r="C13" s="50"/>
      <c r="D13" s="50"/>
      <c r="E13" s="50"/>
      <c r="F13" s="50"/>
      <c r="G13" s="50"/>
    </row>
    <row r="14" spans="1:7" x14ac:dyDescent="0.25">
      <c r="A14" s="45" t="s">
        <v>459</v>
      </c>
      <c r="B14" s="50">
        <v>5159490</v>
      </c>
      <c r="C14" s="50"/>
      <c r="D14" s="50"/>
      <c r="E14" s="50"/>
      <c r="F14" s="50"/>
      <c r="G14" s="50"/>
    </row>
    <row r="15" spans="1:7" x14ac:dyDescent="0.25">
      <c r="A15" s="45" t="s">
        <v>460</v>
      </c>
      <c r="B15" s="50"/>
      <c r="C15" s="50"/>
      <c r="D15" s="50"/>
      <c r="E15" s="50"/>
      <c r="F15" s="50"/>
      <c r="G15" s="50"/>
    </row>
    <row r="16" spans="1:7" x14ac:dyDescent="0.25">
      <c r="A16" s="45" t="s">
        <v>461</v>
      </c>
      <c r="B16" s="50"/>
      <c r="C16" s="50"/>
      <c r="D16" s="50"/>
      <c r="E16" s="50"/>
      <c r="F16" s="50"/>
      <c r="G16" s="50"/>
    </row>
    <row r="17" spans="1:7" x14ac:dyDescent="0.25">
      <c r="A17" s="45" t="s">
        <v>462</v>
      </c>
      <c r="B17" s="50"/>
      <c r="C17" s="50"/>
      <c r="D17" s="50"/>
      <c r="E17" s="50"/>
      <c r="F17" s="50"/>
      <c r="G17" s="50"/>
    </row>
    <row r="18" spans="1:7" x14ac:dyDescent="0.2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0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/>
      <c r="C20" s="50"/>
      <c r="D20" s="50"/>
      <c r="E20" s="50"/>
      <c r="F20" s="50"/>
      <c r="G20" s="50"/>
    </row>
    <row r="21" spans="1:7" x14ac:dyDescent="0.25">
      <c r="A21" s="45" t="s">
        <v>455</v>
      </c>
      <c r="B21" s="50"/>
      <c r="C21" s="50"/>
      <c r="D21" s="50"/>
      <c r="E21" s="50"/>
      <c r="F21" s="50"/>
      <c r="G21" s="50"/>
    </row>
    <row r="22" spans="1:7" x14ac:dyDescent="0.25">
      <c r="A22" s="45" t="s">
        <v>456</v>
      </c>
      <c r="B22" s="50"/>
      <c r="C22" s="50"/>
      <c r="D22" s="50"/>
      <c r="E22" s="50"/>
      <c r="F22" s="50"/>
      <c r="G22" s="50"/>
    </row>
    <row r="23" spans="1:7" x14ac:dyDescent="0.25">
      <c r="A23" s="45" t="s">
        <v>457</v>
      </c>
      <c r="B23" s="50"/>
      <c r="C23" s="50"/>
      <c r="D23" s="50"/>
      <c r="E23" s="50"/>
      <c r="F23" s="50"/>
      <c r="G23" s="50"/>
    </row>
    <row r="24" spans="1:7" x14ac:dyDescent="0.25">
      <c r="A24" s="45" t="s">
        <v>458</v>
      </c>
      <c r="B24" s="50"/>
      <c r="C24" s="50"/>
      <c r="D24" s="50"/>
      <c r="E24" s="50"/>
      <c r="F24" s="50"/>
      <c r="G24" s="50"/>
    </row>
    <row r="25" spans="1:7" x14ac:dyDescent="0.25">
      <c r="A25" s="45" t="s">
        <v>459</v>
      </c>
      <c r="B25" s="50"/>
      <c r="C25" s="50"/>
      <c r="D25" s="50"/>
      <c r="E25" s="50"/>
      <c r="F25" s="50"/>
      <c r="G25" s="50"/>
    </row>
    <row r="26" spans="1:7" x14ac:dyDescent="0.25">
      <c r="A26" s="45" t="s">
        <v>460</v>
      </c>
      <c r="B26" s="50"/>
      <c r="C26" s="50"/>
      <c r="D26" s="50"/>
      <c r="E26" s="50"/>
      <c r="F26" s="50"/>
      <c r="G26" s="50"/>
    </row>
    <row r="27" spans="1:7" x14ac:dyDescent="0.25">
      <c r="A27" s="45" t="s">
        <v>464</v>
      </c>
      <c r="B27" s="50"/>
      <c r="C27" s="50"/>
      <c r="D27" s="50"/>
      <c r="E27" s="50"/>
      <c r="F27" s="50"/>
      <c r="G27" s="50"/>
    </row>
    <row r="28" spans="1:7" x14ac:dyDescent="0.25">
      <c r="A28" s="45" t="s">
        <v>462</v>
      </c>
      <c r="B28" s="50"/>
      <c r="C28" s="50"/>
      <c r="D28" s="50"/>
      <c r="E28" s="50"/>
      <c r="F28" s="50"/>
      <c r="G28" s="50"/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53872983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53872983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19447387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4795616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24458082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12405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3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5159490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0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0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0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0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0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53872983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5" zoomScale="80" zoomScaleNormal="80" workbookViewId="0">
      <selection activeCell="G36" sqref="G36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466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467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7" t="s">
        <v>3288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55"/>
      <c r="B6" s="166"/>
      <c r="C6" s="166"/>
      <c r="D6" s="166"/>
      <c r="E6" s="166"/>
      <c r="F6" s="166"/>
      <c r="G6" s="73" t="s">
        <v>3294</v>
      </c>
    </row>
    <row r="7" spans="1:7" x14ac:dyDescent="0.25">
      <c r="A7" s="44" t="s">
        <v>468</v>
      </c>
      <c r="B7" s="28">
        <f>SUM(B8:B19)</f>
        <v>0</v>
      </c>
      <c r="C7" s="28">
        <f t="shared" ref="C7:G7" si="0">SUM(C8:C19)</f>
        <v>0</v>
      </c>
      <c r="D7" s="28">
        <f t="shared" si="0"/>
        <v>0</v>
      </c>
      <c r="E7" s="28">
        <f t="shared" si="0"/>
        <v>0</v>
      </c>
      <c r="F7" s="28">
        <f t="shared" si="0"/>
        <v>50637680.289999999</v>
      </c>
      <c r="G7" s="28">
        <f t="shared" si="0"/>
        <v>59571694.68</v>
      </c>
    </row>
    <row r="8" spans="1:7" x14ac:dyDescent="0.25">
      <c r="A8" s="45" t="s">
        <v>469</v>
      </c>
      <c r="B8" s="50"/>
      <c r="C8" s="50"/>
      <c r="D8" s="50"/>
      <c r="E8" s="50"/>
      <c r="F8" s="50"/>
      <c r="G8" s="50"/>
    </row>
    <row r="9" spans="1:7" x14ac:dyDescent="0.25">
      <c r="A9" s="45" t="s">
        <v>470</v>
      </c>
      <c r="B9" s="50"/>
      <c r="C9" s="50"/>
      <c r="D9" s="50"/>
      <c r="E9" s="50"/>
      <c r="F9" s="50"/>
      <c r="G9" s="50"/>
    </row>
    <row r="10" spans="1:7" x14ac:dyDescent="0.25">
      <c r="A10" s="45" t="s">
        <v>471</v>
      </c>
      <c r="B10" s="50"/>
      <c r="C10" s="50"/>
      <c r="D10" s="50"/>
      <c r="E10" s="50"/>
      <c r="F10" s="50"/>
      <c r="G10" s="50"/>
    </row>
    <row r="11" spans="1:7" x14ac:dyDescent="0.25">
      <c r="A11" s="45" t="s">
        <v>472</v>
      </c>
      <c r="B11" s="50"/>
      <c r="C11" s="50"/>
      <c r="D11" s="50"/>
      <c r="E11" s="50"/>
      <c r="F11" s="50"/>
      <c r="G11" s="50"/>
    </row>
    <row r="12" spans="1:7" x14ac:dyDescent="0.25">
      <c r="A12" s="45" t="s">
        <v>473</v>
      </c>
      <c r="B12" s="50"/>
      <c r="C12" s="50"/>
      <c r="D12" s="50"/>
      <c r="E12" s="50"/>
      <c r="F12" s="50">
        <v>1483462.93</v>
      </c>
      <c r="G12" s="50">
        <v>2795040.87</v>
      </c>
    </row>
    <row r="13" spans="1:7" x14ac:dyDescent="0.25">
      <c r="A13" s="45" t="s">
        <v>474</v>
      </c>
      <c r="B13" s="50"/>
      <c r="C13" s="50"/>
      <c r="D13" s="50"/>
      <c r="E13" s="50"/>
      <c r="F13" s="50"/>
      <c r="G13" s="50"/>
    </row>
    <row r="14" spans="1:7" x14ac:dyDescent="0.25">
      <c r="A14" s="45" t="s">
        <v>475</v>
      </c>
      <c r="B14" s="50"/>
      <c r="C14" s="50"/>
      <c r="D14" s="50"/>
      <c r="E14" s="50"/>
      <c r="F14" s="50">
        <v>47039456.359999999</v>
      </c>
      <c r="G14" s="50">
        <v>54595607.740000002</v>
      </c>
    </row>
    <row r="15" spans="1:7" x14ac:dyDescent="0.25">
      <c r="A15" s="45" t="s">
        <v>476</v>
      </c>
      <c r="B15" s="50"/>
      <c r="C15" s="50"/>
      <c r="D15" s="50"/>
      <c r="E15" s="50"/>
      <c r="F15" s="50"/>
      <c r="G15" s="50"/>
    </row>
    <row r="16" spans="1:7" x14ac:dyDescent="0.25">
      <c r="A16" s="45" t="s">
        <v>477</v>
      </c>
      <c r="B16" s="50"/>
      <c r="C16" s="50"/>
      <c r="D16" s="50"/>
      <c r="E16" s="50"/>
      <c r="F16" s="50"/>
      <c r="G16" s="50"/>
    </row>
    <row r="17" spans="1:7" x14ac:dyDescent="0.25">
      <c r="A17" s="45" t="s">
        <v>3298</v>
      </c>
      <c r="B17" s="50"/>
      <c r="C17" s="50"/>
      <c r="D17" s="50"/>
      <c r="E17" s="50"/>
      <c r="F17" s="50">
        <v>2114761</v>
      </c>
      <c r="G17" s="50">
        <v>2181046.0699999998</v>
      </c>
    </row>
    <row r="18" spans="1:7" x14ac:dyDescent="0.25">
      <c r="A18" s="45" t="s">
        <v>478</v>
      </c>
      <c r="B18" s="50"/>
      <c r="C18" s="50"/>
      <c r="D18" s="50"/>
      <c r="E18" s="50"/>
      <c r="F18" s="50"/>
      <c r="G18" s="50"/>
    </row>
    <row r="19" spans="1:7" x14ac:dyDescent="0.25">
      <c r="A19" s="45" t="s">
        <v>479</v>
      </c>
      <c r="B19" s="50"/>
      <c r="C19" s="50"/>
      <c r="D19" s="50"/>
      <c r="E19" s="50"/>
      <c r="F19" s="50"/>
      <c r="G19" s="50"/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/>
      <c r="C22" s="50"/>
      <c r="D22" s="50"/>
      <c r="E22" s="50"/>
      <c r="F22" s="50"/>
      <c r="G22" s="50"/>
    </row>
    <row r="23" spans="1:7" x14ac:dyDescent="0.25">
      <c r="A23" s="45" t="s">
        <v>481</v>
      </c>
      <c r="B23" s="50"/>
      <c r="C23" s="50"/>
      <c r="D23" s="50"/>
      <c r="E23" s="50"/>
      <c r="F23" s="50"/>
      <c r="G23" s="50"/>
    </row>
    <row r="24" spans="1:7" x14ac:dyDescent="0.25">
      <c r="A24" s="45" t="s">
        <v>482</v>
      </c>
      <c r="B24" s="50"/>
      <c r="C24" s="50"/>
      <c r="D24" s="50"/>
      <c r="E24" s="50"/>
      <c r="F24" s="50"/>
      <c r="G24" s="50"/>
    </row>
    <row r="25" spans="1:7" x14ac:dyDescent="0.25">
      <c r="A25" s="45" t="s">
        <v>483</v>
      </c>
      <c r="B25" s="50"/>
      <c r="C25" s="50"/>
      <c r="D25" s="50"/>
      <c r="E25" s="50"/>
      <c r="F25" s="50"/>
      <c r="G25" s="50"/>
    </row>
    <row r="26" spans="1:7" x14ac:dyDescent="0.25">
      <c r="A26" s="45" t="s">
        <v>484</v>
      </c>
      <c r="B26" s="50"/>
      <c r="C26" s="50"/>
      <c r="D26" s="50"/>
      <c r="E26" s="50"/>
      <c r="F26" s="50"/>
      <c r="G26" s="50"/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0</v>
      </c>
      <c r="F28" s="51">
        <f t="shared" si="2"/>
        <v>12765164.210000001</v>
      </c>
      <c r="G28" s="51">
        <f t="shared" si="2"/>
        <v>21083599.899999999</v>
      </c>
    </row>
    <row r="29" spans="1:7" x14ac:dyDescent="0.25">
      <c r="A29" s="45" t="s">
        <v>269</v>
      </c>
      <c r="B29" s="50"/>
      <c r="C29" s="50"/>
      <c r="D29" s="50"/>
      <c r="E29" s="50"/>
      <c r="F29" s="50">
        <f>+F36</f>
        <v>12765164.210000001</v>
      </c>
      <c r="G29" s="50">
        <v>21083599.899999999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0</v>
      </c>
      <c r="C31" s="51">
        <f t="shared" ref="C31:G31" si="3">C7+C21+C28</f>
        <v>0</v>
      </c>
      <c r="D31" s="51">
        <f t="shared" si="3"/>
        <v>0</v>
      </c>
      <c r="E31" s="51">
        <f t="shared" si="3"/>
        <v>0</v>
      </c>
      <c r="F31" s="51">
        <f t="shared" si="3"/>
        <v>63402844.5</v>
      </c>
      <c r="G31" s="51">
        <f t="shared" si="3"/>
        <v>80655294.579999998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/>
      <c r="C34" s="50"/>
      <c r="D34" s="50"/>
      <c r="E34" s="50"/>
      <c r="F34" s="50">
        <v>12765164.210000001</v>
      </c>
      <c r="G34" s="50">
        <v>21083599.899999999</v>
      </c>
    </row>
    <row r="35" spans="1:7" ht="30" x14ac:dyDescent="0.25">
      <c r="A35" s="48" t="s">
        <v>488</v>
      </c>
      <c r="B35" s="50"/>
      <c r="C35" s="50"/>
      <c r="D35" s="50"/>
      <c r="E35" s="50"/>
      <c r="F35" s="50"/>
      <c r="G35" s="50"/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12765164.210000001</v>
      </c>
      <c r="G36" s="51">
        <f t="shared" si="4"/>
        <v>21083599.899999999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64" t="s">
        <v>3292</v>
      </c>
      <c r="B39" s="164"/>
      <c r="C39" s="164"/>
      <c r="D39" s="164"/>
      <c r="E39" s="164"/>
      <c r="F39" s="164"/>
      <c r="G39" s="164"/>
    </row>
    <row r="40" spans="1:7" ht="15" customHeight="1" x14ac:dyDescent="0.25">
      <c r="A40" s="164" t="s">
        <v>3293</v>
      </c>
      <c r="B40" s="164"/>
      <c r="C40" s="164"/>
      <c r="D40" s="164"/>
      <c r="E40" s="164"/>
      <c r="F40" s="164"/>
      <c r="G40" s="1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0</v>
      </c>
      <c r="Q2" s="13">
        <f>'Formato 7 c)'!C7</f>
        <v>0</v>
      </c>
      <c r="R2" s="13">
        <f>'Formato 7 c)'!D7</f>
        <v>0</v>
      </c>
      <c r="S2" s="13">
        <f>'Formato 7 c)'!E7</f>
        <v>0</v>
      </c>
      <c r="T2" s="13">
        <f>'Formato 7 c)'!F7</f>
        <v>50637680.289999999</v>
      </c>
      <c r="U2" s="13">
        <f>'Formato 7 c)'!G7</f>
        <v>59571694.68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1483462.93</v>
      </c>
      <c r="U7" s="13">
        <f>'Formato 7 c)'!G12</f>
        <v>2795040.87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0</v>
      </c>
      <c r="Q9" s="13">
        <f>'Formato 7 c)'!C14</f>
        <v>0</v>
      </c>
      <c r="R9" s="13">
        <f>'Formato 7 c)'!D14</f>
        <v>0</v>
      </c>
      <c r="S9" s="13">
        <f>'Formato 7 c)'!E14</f>
        <v>0</v>
      </c>
      <c r="T9" s="13">
        <f>'Formato 7 c)'!F14</f>
        <v>47039456.359999999</v>
      </c>
      <c r="U9" s="13">
        <f>'Formato 7 c)'!G14</f>
        <v>54595607.740000002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0</v>
      </c>
      <c r="Q12" s="13">
        <f>'Formato 7 c)'!C17</f>
        <v>0</v>
      </c>
      <c r="R12" s="13">
        <f>'Formato 7 c)'!D17</f>
        <v>0</v>
      </c>
      <c r="S12" s="13">
        <f>'Formato 7 c)'!E17</f>
        <v>0</v>
      </c>
      <c r="T12" s="13">
        <f>'Formato 7 c)'!F17</f>
        <v>2114761</v>
      </c>
      <c r="U12" s="13">
        <f>'Formato 7 c)'!G17</f>
        <v>2181046.0699999998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0</v>
      </c>
      <c r="T21" s="13">
        <f>'Formato 7 c)'!F28</f>
        <v>12765164.210000001</v>
      </c>
      <c r="U21" s="13">
        <f>'Formato 7 c)'!G28</f>
        <v>21083599.899999999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0</v>
      </c>
      <c r="T22" s="13">
        <f>'Formato 7 c)'!F29</f>
        <v>12765164.210000001</v>
      </c>
      <c r="U22" s="13">
        <f>'Formato 7 c)'!G29</f>
        <v>21083599.899999999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0</v>
      </c>
      <c r="Q23" s="13">
        <f>'Formato 7 c)'!C31</f>
        <v>0</v>
      </c>
      <c r="R23" s="13">
        <f>'Formato 7 c)'!D31</f>
        <v>0</v>
      </c>
      <c r="S23" s="13">
        <f>'Formato 7 c)'!E31</f>
        <v>0</v>
      </c>
      <c r="T23" s="13">
        <f>'Formato 7 c)'!F31</f>
        <v>63402844.5</v>
      </c>
      <c r="U23" s="13">
        <f>'Formato 7 c)'!G31</f>
        <v>80655294.579999998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12765164.210000001</v>
      </c>
      <c r="U25" s="13">
        <f>'Formato 7 c)'!G34</f>
        <v>21083599.899999999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12765164.210000001</v>
      </c>
      <c r="U27" s="13">
        <f>'Formato 7 c)'!G36</f>
        <v>21083599.899999999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52" t="s">
        <v>490</v>
      </c>
      <c r="B1" s="152"/>
      <c r="C1" s="152"/>
      <c r="D1" s="152"/>
      <c r="E1" s="152"/>
      <c r="F1" s="152"/>
      <c r="G1" s="152"/>
    </row>
    <row r="2" spans="1:7" ht="14.25" x14ac:dyDescent="0.45">
      <c r="A2" s="137" t="str">
        <f>ENTIDAD</f>
        <v>Municipio de Moroleón, Gobierno del Estado de Guanajuato</v>
      </c>
      <c r="B2" s="138"/>
      <c r="C2" s="138"/>
      <c r="D2" s="138"/>
      <c r="E2" s="138"/>
      <c r="F2" s="138"/>
      <c r="G2" s="139"/>
    </row>
    <row r="3" spans="1:7" ht="14.25" x14ac:dyDescent="0.45">
      <c r="A3" s="140" t="s">
        <v>491</v>
      </c>
      <c r="B3" s="141"/>
      <c r="C3" s="141"/>
      <c r="D3" s="141"/>
      <c r="E3" s="141"/>
      <c r="F3" s="141"/>
      <c r="G3" s="142"/>
    </row>
    <row r="4" spans="1:7" ht="14.25" x14ac:dyDescent="0.45">
      <c r="A4" s="143" t="s">
        <v>118</v>
      </c>
      <c r="B4" s="144"/>
      <c r="C4" s="144"/>
      <c r="D4" s="144"/>
      <c r="E4" s="144"/>
      <c r="F4" s="144"/>
      <c r="G4" s="145"/>
    </row>
    <row r="5" spans="1:7" x14ac:dyDescent="0.25">
      <c r="A5" s="168" t="s">
        <v>3142</v>
      </c>
      <c r="B5" s="165" t="str">
        <f>ANIO5R</f>
        <v>2017 ¹ (c)</v>
      </c>
      <c r="C5" s="165" t="str">
        <f>ANIO4R</f>
        <v>2018 ¹ (c)</v>
      </c>
      <c r="D5" s="165" t="str">
        <f>ANIO3R</f>
        <v>2019 ¹ (c)</v>
      </c>
      <c r="E5" s="165" t="str">
        <f>ANIO2R</f>
        <v>2020 ¹ (c)</v>
      </c>
      <c r="F5" s="165" t="str">
        <f>ANIO1R</f>
        <v>2021 ¹ (c)</v>
      </c>
      <c r="G5" s="43">
        <f>ANIO_INFORME</f>
        <v>2022</v>
      </c>
    </row>
    <row r="6" spans="1:7" ht="32.1" customHeight="1" x14ac:dyDescent="0.25">
      <c r="A6" s="169"/>
      <c r="B6" s="166"/>
      <c r="C6" s="166"/>
      <c r="D6" s="166"/>
      <c r="E6" s="166"/>
      <c r="F6" s="166"/>
      <c r="G6" s="73" t="s">
        <v>3295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52740446.43</v>
      </c>
      <c r="G7" s="28">
        <f t="shared" si="0"/>
        <v>64681543.769999996</v>
      </c>
    </row>
    <row r="8" spans="1:7" x14ac:dyDescent="0.25">
      <c r="A8" s="45" t="s">
        <v>454</v>
      </c>
      <c r="B8" s="50"/>
      <c r="C8" s="50"/>
      <c r="D8" s="50"/>
      <c r="E8" s="50"/>
      <c r="F8" s="50">
        <v>13322492.82</v>
      </c>
      <c r="G8" s="50">
        <v>15047753.800000001</v>
      </c>
    </row>
    <row r="9" spans="1:7" x14ac:dyDescent="0.25">
      <c r="A9" s="45" t="s">
        <v>455</v>
      </c>
      <c r="B9" s="50"/>
      <c r="C9" s="50"/>
      <c r="D9" s="50"/>
      <c r="E9" s="50"/>
      <c r="F9" s="50">
        <v>3165070.42</v>
      </c>
      <c r="G9" s="50">
        <v>3331764.12</v>
      </c>
    </row>
    <row r="10" spans="1:7" x14ac:dyDescent="0.25">
      <c r="A10" s="45" t="s">
        <v>456</v>
      </c>
      <c r="B10" s="50"/>
      <c r="C10" s="50"/>
      <c r="D10" s="50"/>
      <c r="E10" s="50"/>
      <c r="F10" s="50">
        <v>21997587.98</v>
      </c>
      <c r="G10" s="50">
        <v>23249299.879999999</v>
      </c>
    </row>
    <row r="11" spans="1:7" x14ac:dyDescent="0.25">
      <c r="A11" s="45" t="s">
        <v>457</v>
      </c>
      <c r="B11" s="50"/>
      <c r="C11" s="50"/>
      <c r="D11" s="50"/>
      <c r="E11" s="50"/>
      <c r="F11" s="50">
        <v>1292831.2</v>
      </c>
      <c r="G11" s="50">
        <v>395000</v>
      </c>
    </row>
    <row r="12" spans="1:7" x14ac:dyDescent="0.25">
      <c r="A12" s="45" t="s">
        <v>458</v>
      </c>
      <c r="B12" s="50"/>
      <c r="C12" s="50"/>
      <c r="D12" s="50"/>
      <c r="E12" s="50"/>
      <c r="F12" s="50">
        <v>2050766.8</v>
      </c>
      <c r="G12" s="50">
        <v>179054.17</v>
      </c>
    </row>
    <row r="13" spans="1:7" x14ac:dyDescent="0.25">
      <c r="A13" s="45" t="s">
        <v>459</v>
      </c>
      <c r="B13" s="50"/>
      <c r="C13" s="50"/>
      <c r="D13" s="50"/>
      <c r="E13" s="50"/>
      <c r="F13" s="50">
        <v>10911697.210000001</v>
      </c>
      <c r="G13" s="50">
        <v>22478671.800000001</v>
      </c>
    </row>
    <row r="14" spans="1:7" x14ac:dyDescent="0.25">
      <c r="A14" s="45" t="s">
        <v>460</v>
      </c>
      <c r="B14" s="50"/>
      <c r="C14" s="50"/>
      <c r="D14" s="50"/>
      <c r="E14" s="50"/>
      <c r="F14" s="50"/>
      <c r="G14" s="50"/>
    </row>
    <row r="15" spans="1:7" x14ac:dyDescent="0.25">
      <c r="A15" s="45" t="s">
        <v>461</v>
      </c>
      <c r="B15" s="50"/>
      <c r="C15" s="50"/>
      <c r="D15" s="50"/>
      <c r="E15" s="50"/>
      <c r="F15" s="50"/>
      <c r="G15" s="50"/>
    </row>
    <row r="16" spans="1:7" x14ac:dyDescent="0.25">
      <c r="A16" s="45" t="s">
        <v>462</v>
      </c>
      <c r="B16" s="50"/>
      <c r="C16" s="50"/>
      <c r="D16" s="50"/>
      <c r="E16" s="50"/>
      <c r="F16" s="50"/>
      <c r="G16" s="50"/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47" t="s">
        <v>493</v>
      </c>
      <c r="B18" s="51">
        <f>SUM(B19:B27)</f>
        <v>0</v>
      </c>
      <c r="C18" s="51">
        <f t="shared" ref="C18:G18" si="1">SUM(C19:C27)</f>
        <v>0</v>
      </c>
      <c r="D18" s="51">
        <f t="shared" si="1"/>
        <v>0</v>
      </c>
      <c r="E18" s="51">
        <f t="shared" si="1"/>
        <v>0</v>
      </c>
      <c r="F18" s="51">
        <f t="shared" si="1"/>
        <v>0</v>
      </c>
      <c r="G18" s="51">
        <f t="shared" si="1"/>
        <v>0</v>
      </c>
    </row>
    <row r="19" spans="1:7" x14ac:dyDescent="0.25">
      <c r="A19" s="45" t="s">
        <v>454</v>
      </c>
      <c r="B19" s="50"/>
      <c r="C19" s="50"/>
      <c r="D19" s="50"/>
      <c r="E19" s="50"/>
      <c r="F19" s="50"/>
      <c r="G19" s="50"/>
    </row>
    <row r="20" spans="1:7" x14ac:dyDescent="0.25">
      <c r="A20" s="45" t="s">
        <v>455</v>
      </c>
      <c r="B20" s="50"/>
      <c r="C20" s="50"/>
      <c r="D20" s="50"/>
      <c r="E20" s="50"/>
      <c r="F20" s="50"/>
      <c r="G20" s="50"/>
    </row>
    <row r="21" spans="1:7" x14ac:dyDescent="0.25">
      <c r="A21" s="45" t="s">
        <v>456</v>
      </c>
      <c r="B21" s="50"/>
      <c r="C21" s="50"/>
      <c r="D21" s="50"/>
      <c r="E21" s="50"/>
      <c r="F21" s="50"/>
      <c r="G21" s="50"/>
    </row>
    <row r="22" spans="1:7" x14ac:dyDescent="0.25">
      <c r="A22" s="45" t="s">
        <v>457</v>
      </c>
      <c r="B22" s="50"/>
      <c r="C22" s="50"/>
      <c r="D22" s="50"/>
      <c r="E22" s="50"/>
      <c r="F22" s="50"/>
      <c r="G22" s="50"/>
    </row>
    <row r="23" spans="1:7" x14ac:dyDescent="0.25">
      <c r="A23" s="45" t="s">
        <v>458</v>
      </c>
      <c r="B23" s="50"/>
      <c r="C23" s="50"/>
      <c r="D23" s="50"/>
      <c r="E23" s="50"/>
      <c r="F23" s="50"/>
      <c r="G23" s="50"/>
    </row>
    <row r="24" spans="1:7" x14ac:dyDescent="0.25">
      <c r="A24" s="45" t="s">
        <v>459</v>
      </c>
      <c r="B24" s="50"/>
      <c r="C24" s="50"/>
      <c r="D24" s="50"/>
      <c r="E24" s="50"/>
      <c r="F24" s="50"/>
      <c r="G24" s="50"/>
    </row>
    <row r="25" spans="1:7" x14ac:dyDescent="0.25">
      <c r="A25" s="45" t="s">
        <v>460</v>
      </c>
      <c r="B25" s="50"/>
      <c r="C25" s="50"/>
      <c r="D25" s="50"/>
      <c r="E25" s="50"/>
      <c r="F25" s="50"/>
      <c r="G25" s="50"/>
    </row>
    <row r="26" spans="1:7" x14ac:dyDescent="0.25">
      <c r="A26" s="45" t="s">
        <v>464</v>
      </c>
      <c r="B26" s="50"/>
      <c r="C26" s="50"/>
      <c r="D26" s="50"/>
      <c r="E26" s="50"/>
      <c r="F26" s="50"/>
      <c r="G26" s="50"/>
    </row>
    <row r="27" spans="1:7" x14ac:dyDescent="0.25">
      <c r="A27" s="45" t="s">
        <v>462</v>
      </c>
      <c r="B27" s="50"/>
      <c r="C27" s="50"/>
      <c r="D27" s="50"/>
      <c r="E27" s="50"/>
      <c r="F27" s="50"/>
      <c r="G27" s="50"/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0</v>
      </c>
      <c r="C29" s="50">
        <f t="shared" ref="C29:G29" si="2">C7+C18</f>
        <v>0</v>
      </c>
      <c r="D29" s="50">
        <f t="shared" si="2"/>
        <v>0</v>
      </c>
      <c r="E29" s="50">
        <f t="shared" si="2"/>
        <v>0</v>
      </c>
      <c r="F29" s="50">
        <f t="shared" si="2"/>
        <v>52740446.43</v>
      </c>
      <c r="G29" s="50">
        <f t="shared" si="2"/>
        <v>64681543.769999996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64" t="s">
        <v>3292</v>
      </c>
      <c r="B32" s="164"/>
      <c r="C32" s="164"/>
      <c r="D32" s="164"/>
      <c r="E32" s="164"/>
      <c r="F32" s="164"/>
      <c r="G32" s="164"/>
    </row>
    <row r="33" spans="1:7" x14ac:dyDescent="0.25">
      <c r="A33" s="164" t="s">
        <v>3293</v>
      </c>
      <c r="B33" s="164"/>
      <c r="C33" s="164"/>
      <c r="D33" s="164"/>
      <c r="E33" s="164"/>
      <c r="F33" s="164"/>
      <c r="G33" s="1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52740446.43</v>
      </c>
      <c r="U2" s="13">
        <f>'Formato 7 d)'!G7</f>
        <v>64681543.769999996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13322492.82</v>
      </c>
      <c r="U3" s="13">
        <f>'Formato 7 d)'!G8</f>
        <v>15047753.800000001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3165070.42</v>
      </c>
      <c r="U4" s="13">
        <f>'Formato 7 d)'!G9</f>
        <v>3331764.12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21997587.98</v>
      </c>
      <c r="U5" s="13">
        <f>'Formato 7 d)'!G10</f>
        <v>23249299.879999999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1292831.2</v>
      </c>
      <c r="U6" s="13">
        <f>'Formato 7 d)'!G11</f>
        <v>395000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2050766.8</v>
      </c>
      <c r="U7" s="13">
        <f>'Formato 7 d)'!G12</f>
        <v>179054.17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10911697.210000001</v>
      </c>
      <c r="U8" s="13">
        <f>'Formato 7 d)'!G13</f>
        <v>22478671.800000001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0</v>
      </c>
      <c r="Q12" s="13">
        <f>'Formato 7 d)'!C18</f>
        <v>0</v>
      </c>
      <c r="R12" s="13">
        <f>'Formato 7 d)'!D18</f>
        <v>0</v>
      </c>
      <c r="S12" s="13">
        <f>'Formato 7 d)'!E18</f>
        <v>0</v>
      </c>
      <c r="T12" s="13">
        <f>'Formato 7 d)'!F18</f>
        <v>0</v>
      </c>
      <c r="U12" s="13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0</v>
      </c>
      <c r="Q13" s="13">
        <f>'Formato 7 d)'!C19</f>
        <v>0</v>
      </c>
      <c r="R13" s="13">
        <f>'Formato 7 d)'!D19</f>
        <v>0</v>
      </c>
      <c r="S13" s="13">
        <f>'Formato 7 d)'!E19</f>
        <v>0</v>
      </c>
      <c r="T13" s="13">
        <f>'Formato 7 d)'!F19</f>
        <v>0</v>
      </c>
      <c r="U13" s="13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0</v>
      </c>
      <c r="Q14" s="13">
        <f>'Formato 7 d)'!C20</f>
        <v>0</v>
      </c>
      <c r="R14" s="13">
        <f>'Formato 7 d)'!D20</f>
        <v>0</v>
      </c>
      <c r="S14" s="13">
        <f>'Formato 7 d)'!E20</f>
        <v>0</v>
      </c>
      <c r="T14" s="13">
        <f>'Formato 7 d)'!F20</f>
        <v>0</v>
      </c>
      <c r="U14" s="13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0</v>
      </c>
      <c r="Q15" s="13">
        <f>'Formato 7 d)'!C21</f>
        <v>0</v>
      </c>
      <c r="R15" s="13">
        <f>'Formato 7 d)'!D21</f>
        <v>0</v>
      </c>
      <c r="S15" s="13">
        <f>'Formato 7 d)'!E21</f>
        <v>0</v>
      </c>
      <c r="T15" s="13">
        <f>'Formato 7 d)'!F21</f>
        <v>0</v>
      </c>
      <c r="U15" s="13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0</v>
      </c>
      <c r="Q17" s="13">
        <f>'Formato 7 d)'!C23</f>
        <v>0</v>
      </c>
      <c r="R17" s="13">
        <f>'Formato 7 d)'!D23</f>
        <v>0</v>
      </c>
      <c r="S17" s="13">
        <f>'Formato 7 d)'!E23</f>
        <v>0</v>
      </c>
      <c r="T17" s="13">
        <f>'Formato 7 d)'!F23</f>
        <v>0</v>
      </c>
      <c r="U17" s="13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x14ac:dyDescent="0.2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x14ac:dyDescent="0.2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0</v>
      </c>
      <c r="Q22" s="13">
        <f>'Formato 7 d)'!C29</f>
        <v>0</v>
      </c>
      <c r="R22" s="13">
        <f>'Formato 7 d)'!D29</f>
        <v>0</v>
      </c>
      <c r="S22" s="13">
        <f>'Formato 7 d)'!E29</f>
        <v>0</v>
      </c>
      <c r="T22" s="13">
        <f>'Formato 7 d)'!F29</f>
        <v>52740446.43</v>
      </c>
      <c r="U22" s="13">
        <f>'Formato 7 d)'!G29</f>
        <v>64681543.769999996</v>
      </c>
    </row>
    <row r="23" spans="1:21" x14ac:dyDescent="0.2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46" t="s">
        <v>495</v>
      </c>
      <c r="B1" s="146"/>
      <c r="C1" s="146"/>
      <c r="D1" s="146"/>
      <c r="E1" s="146"/>
      <c r="F1" s="146"/>
      <c r="G1" s="90"/>
    </row>
    <row r="2" spans="1:7" ht="14.25" x14ac:dyDescent="0.45">
      <c r="A2" s="137" t="str">
        <f>ENTE_PUBLICO</f>
        <v>SISTEMA MUNICIPAL DE AGUA POTABLE Y ALCANTARILLADO DE MOROLEON, Gobierno del Estado de Guanajuato</v>
      </c>
      <c r="B2" s="138"/>
      <c r="C2" s="138"/>
      <c r="D2" s="138"/>
      <c r="E2" s="138"/>
      <c r="F2" s="139"/>
    </row>
    <row r="3" spans="1:7" ht="14.25" x14ac:dyDescent="0.45">
      <c r="A3" s="143" t="s">
        <v>496</v>
      </c>
      <c r="B3" s="144"/>
      <c r="C3" s="144"/>
      <c r="D3" s="144"/>
      <c r="E3" s="144"/>
      <c r="F3" s="145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8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8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x14ac:dyDescent="0.25">
      <c r="A17" s="58" t="s">
        <v>509</v>
      </c>
      <c r="B17" s="50"/>
      <c r="C17" s="50"/>
      <c r="D17" s="50"/>
      <c r="E17" s="50"/>
      <c r="F17" s="50"/>
    </row>
    <row r="18" spans="1:6" x14ac:dyDescent="0.25">
      <c r="A18" s="54" t="s">
        <v>511</v>
      </c>
      <c r="B18" s="117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8"/>
      <c r="C20" s="118"/>
      <c r="D20" s="118"/>
      <c r="E20" s="118"/>
      <c r="F20" s="118"/>
    </row>
    <row r="21" spans="1:6" x14ac:dyDescent="0.25">
      <c r="A21" s="54" t="s">
        <v>514</v>
      </c>
      <c r="B21" s="118"/>
      <c r="C21" s="118"/>
      <c r="D21" s="118"/>
      <c r="E21" s="118"/>
      <c r="F21" s="118"/>
    </row>
    <row r="22" spans="1:6" x14ac:dyDescent="0.25">
      <c r="A22" s="54" t="s">
        <v>515</v>
      </c>
      <c r="B22" s="118"/>
      <c r="C22" s="118"/>
      <c r="D22" s="118"/>
      <c r="E22" s="118"/>
      <c r="F22" s="118"/>
    </row>
    <row r="23" spans="1:6" x14ac:dyDescent="0.25">
      <c r="A23" s="54" t="s">
        <v>516</v>
      </c>
      <c r="B23" s="118"/>
      <c r="C23" s="118"/>
      <c r="D23" s="118"/>
      <c r="E23" s="118"/>
      <c r="F23" s="118"/>
    </row>
    <row r="24" spans="1:6" x14ac:dyDescent="0.25">
      <c r="A24" s="54" t="s">
        <v>517</v>
      </c>
      <c r="B24" s="119"/>
      <c r="C24" s="50"/>
      <c r="D24" s="50"/>
      <c r="E24" s="50"/>
      <c r="F24" s="50"/>
    </row>
    <row r="25" spans="1:6" x14ac:dyDescent="0.25">
      <c r="A25" s="54" t="s">
        <v>518</v>
      </c>
      <c r="B25" s="119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8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8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8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19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8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8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8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8"/>
      <c r="C48" s="118"/>
      <c r="D48" s="118"/>
      <c r="E48" s="118"/>
      <c r="F48" s="118"/>
    </row>
    <row r="49" spans="1:6" x14ac:dyDescent="0.25">
      <c r="A49" s="54" t="s">
        <v>531</v>
      </c>
      <c r="B49" s="118"/>
      <c r="C49" s="118"/>
      <c r="D49" s="118"/>
      <c r="E49" s="118"/>
      <c r="F49" s="118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8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8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8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19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8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4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46" t="s">
        <v>545</v>
      </c>
      <c r="B1" s="146"/>
      <c r="C1" s="146"/>
      <c r="D1" s="146"/>
      <c r="E1" s="146"/>
      <c r="F1" s="146"/>
    </row>
    <row r="2" spans="1:6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9"/>
    </row>
    <row r="3" spans="1:6" x14ac:dyDescent="0.25">
      <c r="A3" s="140" t="s">
        <v>117</v>
      </c>
      <c r="B3" s="141"/>
      <c r="C3" s="141"/>
      <c r="D3" s="141"/>
      <c r="E3" s="141"/>
      <c r="F3" s="142"/>
    </row>
    <row r="4" spans="1:6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2"/>
    </row>
    <row r="5" spans="1:6" ht="14.25" x14ac:dyDescent="0.45">
      <c r="A5" s="143" t="s">
        <v>118</v>
      </c>
      <c r="B5" s="144"/>
      <c r="C5" s="144"/>
      <c r="D5" s="144"/>
      <c r="E5" s="144"/>
      <c r="F5" s="145"/>
    </row>
    <row r="6" spans="1:6" ht="28.5" x14ac:dyDescent="0.45">
      <c r="A6" s="109" t="s">
        <v>3284</v>
      </c>
      <c r="B6" s="110" t="str">
        <f>ANIO</f>
        <v>2022 (d)</v>
      </c>
      <c r="C6" s="107" t="str">
        <f>ULTIMO</f>
        <v>31 de diciembre de 2021 (e)</v>
      </c>
      <c r="D6" s="111" t="s">
        <v>0</v>
      </c>
      <c r="E6" s="110" t="str">
        <f>ANIO</f>
        <v>2022 (d)</v>
      </c>
      <c r="F6" s="107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x14ac:dyDescent="0.25">
      <c r="A9" s="77" t="s">
        <v>3</v>
      </c>
      <c r="B9" s="50">
        <f>SUM(B10:B16)</f>
        <v>40673051.909999996</v>
      </c>
      <c r="C9" s="50">
        <f>SUM(C10:C16)</f>
        <v>36647409.009999998</v>
      </c>
      <c r="D9" s="80" t="s">
        <v>54</v>
      </c>
      <c r="E9" s="50">
        <f>SUM(E10:E18)</f>
        <v>4483233.43</v>
      </c>
      <c r="F9" s="50">
        <f>SUM(F10:F18)</f>
        <v>1763873.33</v>
      </c>
    </row>
    <row r="10" spans="1:6" ht="14.25" customHeight="1" x14ac:dyDescent="0.25">
      <c r="A10" s="78" t="s">
        <v>4</v>
      </c>
      <c r="B10" s="50"/>
      <c r="C10" s="50"/>
      <c r="D10" s="81" t="s">
        <v>55</v>
      </c>
      <c r="E10" s="50"/>
      <c r="F10" s="50"/>
    </row>
    <row r="11" spans="1:6" x14ac:dyDescent="0.25">
      <c r="A11" s="78" t="s">
        <v>5</v>
      </c>
      <c r="B11" s="50"/>
      <c r="C11" s="50"/>
      <c r="D11" s="81" t="s">
        <v>56</v>
      </c>
      <c r="E11" s="50">
        <v>71187</v>
      </c>
      <c r="F11" s="121">
        <v>4760</v>
      </c>
    </row>
    <row r="12" spans="1:6" x14ac:dyDescent="0.25">
      <c r="A12" s="78" t="s">
        <v>6</v>
      </c>
      <c r="B12" s="121">
        <v>19998032.300000001</v>
      </c>
      <c r="C12" s="121">
        <v>15233152.470000001</v>
      </c>
      <c r="D12" s="81" t="s">
        <v>57</v>
      </c>
      <c r="E12" s="50">
        <v>3037216.38</v>
      </c>
      <c r="F12" s="121">
        <v>699465.43</v>
      </c>
    </row>
    <row r="13" spans="1:6" ht="14.25" customHeight="1" x14ac:dyDescent="0.25">
      <c r="A13" s="78" t="s">
        <v>7</v>
      </c>
      <c r="B13" s="121">
        <v>20675019.609999999</v>
      </c>
      <c r="C13" s="121">
        <v>21414256.539999999</v>
      </c>
      <c r="D13" s="81" t="s">
        <v>58</v>
      </c>
      <c r="E13" s="50"/>
      <c r="F13" s="50"/>
    </row>
    <row r="14" spans="1:6" x14ac:dyDescent="0.25">
      <c r="A14" s="78" t="s">
        <v>8</v>
      </c>
      <c r="B14" s="50"/>
      <c r="C14" s="50"/>
      <c r="D14" s="81" t="s">
        <v>59</v>
      </c>
      <c r="E14" s="50"/>
      <c r="F14" s="50"/>
    </row>
    <row r="15" spans="1:6" x14ac:dyDescent="0.25">
      <c r="A15" s="78" t="s">
        <v>9</v>
      </c>
      <c r="B15" s="50"/>
      <c r="C15" s="50"/>
      <c r="D15" s="81" t="s">
        <v>60</v>
      </c>
      <c r="E15" s="50"/>
      <c r="F15" s="50"/>
    </row>
    <row r="16" spans="1:6" ht="14.25" customHeight="1" x14ac:dyDescent="0.25">
      <c r="A16" s="78" t="s">
        <v>10</v>
      </c>
      <c r="B16" s="50"/>
      <c r="C16" s="50"/>
      <c r="D16" s="81" t="s">
        <v>61</v>
      </c>
      <c r="E16" s="121">
        <v>1374830.05</v>
      </c>
      <c r="F16" s="121">
        <v>1059647.8999999999</v>
      </c>
    </row>
    <row r="17" spans="1:6" x14ac:dyDescent="0.25">
      <c r="A17" s="77" t="s">
        <v>11</v>
      </c>
      <c r="B17" s="50">
        <f>SUM(B18:B24)</f>
        <v>11058074.050000001</v>
      </c>
      <c r="C17" s="50">
        <f>SUM(C18:C24)</f>
        <v>15950067.84</v>
      </c>
      <c r="D17" s="81" t="s">
        <v>62</v>
      </c>
      <c r="E17" s="50"/>
      <c r="F17" s="50"/>
    </row>
    <row r="18" spans="1:6" ht="14.25" customHeight="1" x14ac:dyDescent="0.25">
      <c r="A18" s="78" t="s">
        <v>12</v>
      </c>
      <c r="B18" s="50"/>
      <c r="C18" s="50"/>
      <c r="D18" s="81" t="s">
        <v>63</v>
      </c>
      <c r="E18" s="50">
        <v>0</v>
      </c>
      <c r="F18" s="50" t="s">
        <v>3312</v>
      </c>
    </row>
    <row r="19" spans="1:6" ht="14.25" customHeight="1" x14ac:dyDescent="0.25">
      <c r="A19" s="78" t="s">
        <v>13</v>
      </c>
      <c r="B19" s="121">
        <v>7629952.21</v>
      </c>
      <c r="C19" s="121">
        <v>6561448.8499999996</v>
      </c>
      <c r="D19" s="80" t="s">
        <v>64</v>
      </c>
      <c r="E19" s="50">
        <f>SUM(E20:E22)</f>
        <v>0</v>
      </c>
      <c r="F19" s="50">
        <f>SUM(F20:F22)</f>
        <v>0</v>
      </c>
    </row>
    <row r="20" spans="1:6" ht="14.25" customHeight="1" x14ac:dyDescent="0.25">
      <c r="A20" s="78" t="s">
        <v>14</v>
      </c>
      <c r="B20" s="50">
        <v>0</v>
      </c>
      <c r="C20" s="50" t="s">
        <v>3312</v>
      </c>
      <c r="D20" s="81" t="s">
        <v>65</v>
      </c>
      <c r="E20" s="50"/>
      <c r="F20" s="50"/>
    </row>
    <row r="21" spans="1:6" x14ac:dyDescent="0.25">
      <c r="A21" s="78" t="s">
        <v>15</v>
      </c>
      <c r="B21" s="50">
        <v>0</v>
      </c>
      <c r="C21" s="50"/>
      <c r="D21" s="81" t="s">
        <v>66</v>
      </c>
      <c r="E21" s="50"/>
      <c r="F21" s="50"/>
    </row>
    <row r="22" spans="1:6" x14ac:dyDescent="0.25">
      <c r="A22" s="78" t="s">
        <v>16</v>
      </c>
      <c r="B22" s="121">
        <v>0</v>
      </c>
      <c r="C22" s="50" t="s">
        <v>3312</v>
      </c>
      <c r="D22" s="81" t="s">
        <v>67</v>
      </c>
      <c r="E22" s="50"/>
      <c r="F22" s="50"/>
    </row>
    <row r="23" spans="1:6" x14ac:dyDescent="0.25">
      <c r="A23" s="78" t="s">
        <v>17</v>
      </c>
      <c r="B23" s="121">
        <v>3000000</v>
      </c>
      <c r="C23" s="121">
        <v>9200000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121">
        <v>428121.84</v>
      </c>
      <c r="C24" s="121">
        <v>188618.99</v>
      </c>
      <c r="D24" s="81" t="s">
        <v>69</v>
      </c>
      <c r="E24" s="50"/>
      <c r="F24" s="50"/>
    </row>
    <row r="25" spans="1:6" x14ac:dyDescent="0.25">
      <c r="A25" s="77" t="s">
        <v>19</v>
      </c>
      <c r="B25" s="50">
        <f>SUM(B26:B30)</f>
        <v>0</v>
      </c>
      <c r="C25" s="50">
        <f>SUM(C26:C30)</f>
        <v>0</v>
      </c>
      <c r="D25" s="81" t="s">
        <v>70</v>
      </c>
      <c r="E25" s="50"/>
      <c r="F25" s="50"/>
    </row>
    <row r="26" spans="1:6" x14ac:dyDescent="0.25">
      <c r="A26" s="78" t="s">
        <v>20</v>
      </c>
      <c r="B26" s="50"/>
      <c r="C26" s="50"/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/>
      <c r="C27" s="50"/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/>
      <c r="C28" s="50"/>
      <c r="D28" s="81" t="s">
        <v>73</v>
      </c>
      <c r="E28" s="50"/>
      <c r="F28" s="50"/>
    </row>
    <row r="29" spans="1:6" x14ac:dyDescent="0.25">
      <c r="A29" s="78" t="s">
        <v>23</v>
      </c>
      <c r="B29" s="121" t="s">
        <v>3312</v>
      </c>
      <c r="C29" s="121" t="s">
        <v>3312</v>
      </c>
      <c r="D29" s="81" t="s">
        <v>74</v>
      </c>
      <c r="E29" s="50"/>
      <c r="F29" s="50"/>
    </row>
    <row r="30" spans="1:6" x14ac:dyDescent="0.25">
      <c r="A30" s="78" t="s">
        <v>24</v>
      </c>
      <c r="B30" s="50"/>
      <c r="C30" s="50"/>
      <c r="D30" s="81" t="s">
        <v>75</v>
      </c>
      <c r="E30" s="50"/>
      <c r="F30" s="50"/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0</v>
      </c>
      <c r="F31" s="50">
        <f>SUM(F32:F37)</f>
        <v>0</v>
      </c>
    </row>
    <row r="32" spans="1:6" x14ac:dyDescent="0.25">
      <c r="A32" s="78" t="s">
        <v>26</v>
      </c>
      <c r="B32" s="50" t="s">
        <v>3303</v>
      </c>
      <c r="C32" s="50" t="s">
        <v>3304</v>
      </c>
      <c r="D32" s="81" t="s">
        <v>77</v>
      </c>
      <c r="E32" s="50"/>
      <c r="F32" s="50"/>
    </row>
    <row r="33" spans="1:6" x14ac:dyDescent="0.25">
      <c r="A33" s="78" t="s">
        <v>27</v>
      </c>
      <c r="B33" s="50"/>
      <c r="C33" s="50"/>
      <c r="D33" s="81" t="s">
        <v>78</v>
      </c>
      <c r="E33" s="50"/>
      <c r="F33" s="50"/>
    </row>
    <row r="34" spans="1:6" x14ac:dyDescent="0.25">
      <c r="A34" s="78" t="s">
        <v>28</v>
      </c>
      <c r="B34" s="50"/>
      <c r="C34" s="50"/>
      <c r="D34" s="81" t="s">
        <v>79</v>
      </c>
      <c r="E34" s="50"/>
      <c r="F34" s="50"/>
    </row>
    <row r="35" spans="1:6" x14ac:dyDescent="0.25">
      <c r="A35" s="78" t="s">
        <v>29</v>
      </c>
      <c r="B35" s="50"/>
      <c r="C35" s="50"/>
      <c r="D35" s="81" t="s">
        <v>80</v>
      </c>
      <c r="E35" s="50"/>
      <c r="F35" s="50"/>
    </row>
    <row r="36" spans="1:6" x14ac:dyDescent="0.25">
      <c r="A36" s="78" t="s">
        <v>30</v>
      </c>
      <c r="B36" s="50"/>
      <c r="C36" s="50"/>
      <c r="D36" s="81" t="s">
        <v>81</v>
      </c>
      <c r="E36" s="50"/>
      <c r="F36" s="50"/>
    </row>
    <row r="37" spans="1:6" x14ac:dyDescent="0.25">
      <c r="A37" s="77" t="s">
        <v>31</v>
      </c>
      <c r="B37" s="121">
        <v>3849313.41</v>
      </c>
      <c r="C37" s="121">
        <v>4356609.5</v>
      </c>
      <c r="D37" s="81" t="s">
        <v>82</v>
      </c>
      <c r="E37" s="50"/>
      <c r="F37" s="50"/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/>
      <c r="C39" s="50"/>
      <c r="D39" s="81" t="s">
        <v>84</v>
      </c>
      <c r="E39" s="50"/>
      <c r="F39" s="50"/>
    </row>
    <row r="40" spans="1:6" x14ac:dyDescent="0.25">
      <c r="A40" s="78" t="s">
        <v>33</v>
      </c>
      <c r="B40" s="50"/>
      <c r="C40" s="50"/>
      <c r="D40" s="81" t="s">
        <v>85</v>
      </c>
      <c r="E40" s="50"/>
      <c r="F40" s="50"/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/>
      <c r="F41" s="50"/>
    </row>
    <row r="42" spans="1:6" x14ac:dyDescent="0.25">
      <c r="A42" s="78" t="s">
        <v>35</v>
      </c>
      <c r="B42" s="50"/>
      <c r="C42" s="50"/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/>
      <c r="C43" s="50"/>
      <c r="D43" s="81" t="s">
        <v>88</v>
      </c>
      <c r="E43" s="50"/>
      <c r="F43" s="50"/>
    </row>
    <row r="44" spans="1:6" x14ac:dyDescent="0.25">
      <c r="A44" s="78" t="s">
        <v>37</v>
      </c>
      <c r="B44" s="50"/>
      <c r="C44" s="50"/>
      <c r="D44" s="81" t="s">
        <v>89</v>
      </c>
      <c r="E44" s="50"/>
      <c r="F44" s="50"/>
    </row>
    <row r="45" spans="1:6" x14ac:dyDescent="0.25">
      <c r="A45" s="78" t="s">
        <v>38</v>
      </c>
      <c r="B45" s="50"/>
      <c r="C45" s="50"/>
      <c r="D45" s="81" t="s">
        <v>90</v>
      </c>
      <c r="E45" s="50"/>
      <c r="F45" s="50"/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122">
        <f>B9+B17+B25+B31+B38+B41+B37</f>
        <v>55580439.36999999</v>
      </c>
      <c r="C47" s="122">
        <f>C9+C17+C25+C31+C38+C41+C37</f>
        <v>56954086.349999994</v>
      </c>
      <c r="D47" s="79" t="s">
        <v>91</v>
      </c>
      <c r="E47" s="51">
        <f>E9+E19+E23+E26+E27+E31+E38+E42</f>
        <v>4483233.43</v>
      </c>
      <c r="F47" s="51">
        <f>F9+F19+F23+F26+F27+F31+F38+F42</f>
        <v>1763873.33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 t="s">
        <v>3312</v>
      </c>
      <c r="D50" s="80" t="s">
        <v>93</v>
      </c>
      <c r="E50" s="50"/>
      <c r="F50" s="50"/>
    </row>
    <row r="51" spans="1:6" x14ac:dyDescent="0.25">
      <c r="A51" s="77" t="s">
        <v>42</v>
      </c>
      <c r="B51" s="50">
        <v>0</v>
      </c>
      <c r="C51" s="50" t="s">
        <v>3312</v>
      </c>
      <c r="D51" s="80" t="s">
        <v>94</v>
      </c>
      <c r="E51" s="50"/>
      <c r="F51" s="50"/>
    </row>
    <row r="52" spans="1:6" x14ac:dyDescent="0.25">
      <c r="A52" s="77" t="s">
        <v>43</v>
      </c>
      <c r="B52" s="121">
        <v>142444709.65000001</v>
      </c>
      <c r="C52" s="121">
        <v>119199417.14</v>
      </c>
      <c r="D52" s="80" t="s">
        <v>95</v>
      </c>
      <c r="E52" s="50"/>
      <c r="F52" s="50"/>
    </row>
    <row r="53" spans="1:6" x14ac:dyDescent="0.25">
      <c r="A53" s="77" t="s">
        <v>44</v>
      </c>
      <c r="B53" s="121">
        <v>17284456.120000001</v>
      </c>
      <c r="C53" s="121">
        <v>17105401.949999999</v>
      </c>
      <c r="D53" s="80" t="s">
        <v>96</v>
      </c>
      <c r="E53" s="50"/>
      <c r="F53" s="50"/>
    </row>
    <row r="54" spans="1:6" x14ac:dyDescent="0.25">
      <c r="A54" s="77" t="s">
        <v>45</v>
      </c>
      <c r="B54" s="121">
        <v>3719503.57</v>
      </c>
      <c r="C54" s="121">
        <v>3719503.57</v>
      </c>
      <c r="D54" s="80" t="s">
        <v>97</v>
      </c>
      <c r="E54" s="50"/>
      <c r="F54" s="50"/>
    </row>
    <row r="55" spans="1:6" x14ac:dyDescent="0.25">
      <c r="A55" s="77" t="s">
        <v>46</v>
      </c>
      <c r="B55" s="121">
        <v>-18972481.149999999</v>
      </c>
      <c r="C55" s="121">
        <v>-15419055.42</v>
      </c>
      <c r="D55" s="30" t="s">
        <v>98</v>
      </c>
      <c r="E55" s="50"/>
      <c r="F55" s="50"/>
    </row>
    <row r="56" spans="1:6" x14ac:dyDescent="0.25">
      <c r="A56" s="77" t="s">
        <v>47</v>
      </c>
      <c r="B56" s="121">
        <v>2213537.7200000002</v>
      </c>
      <c r="C56" s="121">
        <v>1879218.27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 t="s">
        <v>3312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 t="s">
        <v>3312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4483233.43</v>
      </c>
      <c r="F59" s="51">
        <f>F47+F57</f>
        <v>1763873.33</v>
      </c>
    </row>
    <row r="60" spans="1:6" x14ac:dyDescent="0.25">
      <c r="A60" s="47" t="s">
        <v>50</v>
      </c>
      <c r="B60" s="51">
        <f>SUM(B50:B58)</f>
        <v>146689725.91</v>
      </c>
      <c r="C60" s="51">
        <f>SUM(C50:C58)</f>
        <v>126484485.50999999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202270165.27999997</v>
      </c>
      <c r="C62" s="51">
        <f>SUM(C47+C60)</f>
        <v>183438571.85999998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62580543.130000003</v>
      </c>
      <c r="F63" s="50">
        <f>SUM(F64:F66)</f>
        <v>60971041.590000004</v>
      </c>
    </row>
    <row r="64" spans="1:6" x14ac:dyDescent="0.25">
      <c r="A64" s="46"/>
      <c r="B64" s="46"/>
      <c r="C64" s="46"/>
      <c r="D64" s="80" t="s">
        <v>103</v>
      </c>
      <c r="E64" s="121">
        <v>62580543.130000003</v>
      </c>
      <c r="F64" s="121">
        <v>60971041.590000004</v>
      </c>
    </row>
    <row r="65" spans="1:6" x14ac:dyDescent="0.25">
      <c r="A65" s="46"/>
      <c r="B65" s="46"/>
      <c r="C65" s="46"/>
      <c r="D65" s="30" t="s">
        <v>104</v>
      </c>
      <c r="E65" s="50" t="s">
        <v>3312</v>
      </c>
      <c r="F65" s="50" t="s">
        <v>3312</v>
      </c>
    </row>
    <row r="66" spans="1:6" x14ac:dyDescent="0.25">
      <c r="A66" s="46"/>
      <c r="B66" s="46"/>
      <c r="C66" s="46"/>
      <c r="D66" s="80" t="s">
        <v>105</v>
      </c>
      <c r="E66" s="50" t="s">
        <v>3312</v>
      </c>
      <c r="F66" s="50" t="s">
        <v>3312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135206388.72</v>
      </c>
      <c r="F68" s="50">
        <f>SUM(F69:F73)</f>
        <v>120703656.94</v>
      </c>
    </row>
    <row r="69" spans="1:6" x14ac:dyDescent="0.25">
      <c r="A69" s="4"/>
      <c r="B69" s="46"/>
      <c r="C69" s="46"/>
      <c r="D69" s="80" t="s">
        <v>107</v>
      </c>
      <c r="E69" s="121">
        <v>13487155.060000001</v>
      </c>
      <c r="F69" s="121">
        <v>6418727.5999999996</v>
      </c>
    </row>
    <row r="70" spans="1:6" x14ac:dyDescent="0.25">
      <c r="A70" s="4"/>
      <c r="B70" s="46"/>
      <c r="C70" s="46"/>
      <c r="D70" s="80" t="s">
        <v>108</v>
      </c>
      <c r="E70" s="121">
        <v>114484330.37</v>
      </c>
      <c r="F70" s="121">
        <v>108065602.77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 t="s">
        <v>3312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 t="s">
        <v>3312</v>
      </c>
    </row>
    <row r="73" spans="1:6" x14ac:dyDescent="0.25">
      <c r="A73" s="4"/>
      <c r="B73" s="46"/>
      <c r="C73" s="46"/>
      <c r="D73" s="80" t="s">
        <v>111</v>
      </c>
      <c r="E73" s="121">
        <v>7234903.29</v>
      </c>
      <c r="F73" s="121">
        <v>6219326.5700000003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/>
      <c r="F76" s="50"/>
    </row>
    <row r="77" spans="1:6" x14ac:dyDescent="0.25">
      <c r="A77" s="4"/>
      <c r="B77" s="46"/>
      <c r="C77" s="46"/>
      <c r="D77" s="80" t="s">
        <v>114</v>
      </c>
      <c r="E77" s="50"/>
      <c r="F77" s="50"/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197786931.84999999</v>
      </c>
      <c r="F79" s="51">
        <f>F63+F68+F75</f>
        <v>181674698.53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202270165.28</v>
      </c>
      <c r="F81" s="51">
        <f>F59+F79</f>
        <v>183438571.86000001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40673051.909999996</v>
      </c>
      <c r="Q4" s="13">
        <f>'Formato 1'!C9</f>
        <v>36647409.009999998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0</v>
      </c>
      <c r="Q5" s="13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0</v>
      </c>
      <c r="Q6" s="13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19998032.300000001</v>
      </c>
      <c r="Q7" s="13">
        <f>'Formato 1'!C12</f>
        <v>15233152.470000001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20675019.609999999</v>
      </c>
      <c r="Q8" s="13">
        <f>'Formato 1'!C13</f>
        <v>21414256.539999999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11058074.050000001</v>
      </c>
      <c r="Q12" s="13">
        <f>'Formato 1'!C17</f>
        <v>15950067.84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7629952.21</v>
      </c>
      <c r="Q14" s="13">
        <f>'Formato 1'!C19</f>
        <v>6561448.8499999996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0</v>
      </c>
      <c r="Q15" s="13" t="str">
        <f>'Formato 1'!C20</f>
        <v xml:space="preserve">                              -  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 t="str">
        <f>'Formato 1'!C22</f>
        <v xml:space="preserve">                              -  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3000000</v>
      </c>
      <c r="Q18" s="13">
        <f>'Formato 1'!C23</f>
        <v>9200000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428121.84</v>
      </c>
      <c r="Q19" s="13">
        <f>'Formato 1'!C24</f>
        <v>188618.99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0</v>
      </c>
      <c r="Q20" s="13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0</v>
      </c>
      <c r="Q21" s="13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 t="str">
        <f>'Formato 1'!B29</f>
        <v xml:space="preserve">                              -  </v>
      </c>
      <c r="Q24" s="13" t="str">
        <f>'Formato 1'!C29</f>
        <v xml:space="preserve">                              -  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 t="str">
        <f>'Formato 1'!B32</f>
        <v xml:space="preserve">                                       -  </v>
      </c>
      <c r="Q27" s="13" t="str">
        <f>'Formato 1'!C32</f>
        <v xml:space="preserve">                                    -  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3849313.41</v>
      </c>
      <c r="Q32" s="13">
        <f>'Formato 1'!C37</f>
        <v>4356609.5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3849313.41</v>
      </c>
      <c r="Q33" s="13">
        <f>'Formato 1'!C37</f>
        <v>4356609.5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55580439.36999999</v>
      </c>
      <c r="Q42" s="13">
        <f>'Formato 1'!C47</f>
        <v>56954086.349999994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                             -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                             -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142444709.65000001</v>
      </c>
      <c r="Q46">
        <f>'Formato 1'!C52</f>
        <v>119199417.14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17284456.120000001</v>
      </c>
      <c r="Q47">
        <f>'Formato 1'!C53</f>
        <v>17105401.949999999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3719503.57</v>
      </c>
      <c r="Q48">
        <f>'Formato 1'!C54</f>
        <v>3719503.57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-18972481.149999999</v>
      </c>
      <c r="Q49">
        <f>'Formato 1'!C55</f>
        <v>-15419055.42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2213537.7200000002</v>
      </c>
      <c r="Q50">
        <f>'Formato 1'!C56</f>
        <v>1879218.27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                             -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                             -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146689725.91</v>
      </c>
      <c r="Q53">
        <f>'Formato 1'!C60</f>
        <v>126484485.50999999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202270165.27999997</v>
      </c>
      <c r="Q54">
        <f>'Formato 1'!C62</f>
        <v>183438571.85999998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4483233.43</v>
      </c>
      <c r="Q57">
        <f>'Formato 1'!F9</f>
        <v>1763873.33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71187</v>
      </c>
      <c r="Q59">
        <f>'Formato 1'!F11</f>
        <v>4760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3037216.38</v>
      </c>
      <c r="Q60">
        <f>'Formato 1'!F12</f>
        <v>699465.43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1374830.05</v>
      </c>
      <c r="Q64">
        <f>'Formato 1'!F16</f>
        <v>1059647.8999999999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 t="str">
        <f>'Formato 1'!F18</f>
        <v xml:space="preserve">                              -  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4483233.43</v>
      </c>
      <c r="Q95">
        <f>'Formato 1'!F47</f>
        <v>1763873.33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4483233.43</v>
      </c>
      <c r="Q104">
        <f>'Formato 1'!F59</f>
        <v>1763873.33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62580543.130000003</v>
      </c>
      <c r="Q106">
        <f>'Formato 1'!F63</f>
        <v>60971041.590000004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62580543.130000003</v>
      </c>
      <c r="Q107">
        <f>'Formato 1'!F64</f>
        <v>60971041.590000004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 t="str">
        <f>'Formato 1'!E65</f>
        <v xml:space="preserve">                              -  </v>
      </c>
      <c r="Q108" t="str">
        <f>'Formato 1'!F65</f>
        <v xml:space="preserve">                              -  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 t="str">
        <f>'Formato 1'!E66</f>
        <v xml:space="preserve">                              -  </v>
      </c>
      <c r="Q109" t="str">
        <f>'Formato 1'!F66</f>
        <v xml:space="preserve">                              -  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135206388.72</v>
      </c>
      <c r="Q110">
        <f>'Formato 1'!F68</f>
        <v>120703656.94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13487155.060000001</v>
      </c>
      <c r="Q111">
        <f>'Formato 1'!F69</f>
        <v>6418727.5999999996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114484330.37</v>
      </c>
      <c r="Q112">
        <f>'Formato 1'!F70</f>
        <v>108065602.77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 t="str">
        <f>'Formato 1'!F71</f>
        <v xml:space="preserve">                              -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 t="str">
        <f>'Formato 1'!F72</f>
        <v xml:space="preserve">                              -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7234903.29</v>
      </c>
      <c r="Q115">
        <f>'Formato 1'!F73</f>
        <v>6219326.5700000003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197786931.84999999</v>
      </c>
      <c r="Q119">
        <f>'Formato 1'!F79</f>
        <v>181674698.53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202270165.28</v>
      </c>
      <c r="Q120">
        <f>'Formato 1'!F81</f>
        <v>183438571.86000001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abSelected="1" zoomScale="90" zoomScaleNormal="90" workbookViewId="0">
      <selection sqref="A1:F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48" t="s">
        <v>544</v>
      </c>
      <c r="B1" s="148"/>
      <c r="C1" s="148"/>
      <c r="D1" s="148"/>
      <c r="E1" s="148"/>
      <c r="F1" s="148"/>
      <c r="G1" s="148"/>
      <c r="H1" s="148"/>
    </row>
    <row r="2" spans="1:9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9"/>
    </row>
    <row r="3" spans="1:9" x14ac:dyDescent="0.25">
      <c r="A3" s="140" t="s">
        <v>120</v>
      </c>
      <c r="B3" s="141"/>
      <c r="C3" s="141"/>
      <c r="D3" s="141"/>
      <c r="E3" s="141"/>
      <c r="F3" s="141"/>
      <c r="G3" s="141"/>
      <c r="H3" s="142"/>
    </row>
    <row r="4" spans="1:9" ht="14.25" x14ac:dyDescent="0.45">
      <c r="A4" s="140" t="str">
        <f>PERIODO_INFORME</f>
        <v>Al 31 de diciembre de 2021 y al 31 de diciembre de 2022 (b)</v>
      </c>
      <c r="B4" s="141"/>
      <c r="C4" s="141"/>
      <c r="D4" s="141"/>
      <c r="E4" s="141"/>
      <c r="F4" s="141"/>
      <c r="G4" s="141"/>
      <c r="H4" s="142"/>
    </row>
    <row r="5" spans="1:9" ht="14.25" x14ac:dyDescent="0.45">
      <c r="A5" s="143" t="s">
        <v>118</v>
      </c>
      <c r="B5" s="144"/>
      <c r="C5" s="144"/>
      <c r="D5" s="144"/>
      <c r="E5" s="144"/>
      <c r="F5" s="144"/>
      <c r="G5" s="144"/>
      <c r="H5" s="145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/>
      <c r="C10" s="50"/>
      <c r="D10" s="50"/>
      <c r="E10" s="50"/>
      <c r="F10" s="50"/>
      <c r="G10" s="50"/>
      <c r="H10" s="50"/>
    </row>
    <row r="11" spans="1:9" x14ac:dyDescent="0.25">
      <c r="A11" s="87" t="s">
        <v>130</v>
      </c>
      <c r="B11" s="50"/>
      <c r="C11" s="50"/>
      <c r="D11" s="50"/>
      <c r="E11" s="50"/>
      <c r="F11" s="50"/>
      <c r="G11" s="50"/>
      <c r="H11" s="50"/>
    </row>
    <row r="12" spans="1:9" ht="14.25" x14ac:dyDescent="0.45">
      <c r="A12" s="87" t="s">
        <v>131</v>
      </c>
      <c r="B12" s="50"/>
      <c r="C12" s="50"/>
      <c r="D12" s="50"/>
      <c r="E12" s="50"/>
      <c r="F12" s="50"/>
      <c r="G12" s="50"/>
      <c r="H12" s="50"/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87" t="s">
        <v>134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87" t="s">
        <v>135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46"/>
      <c r="B17" s="4"/>
      <c r="C17" s="4"/>
      <c r="D17" s="4"/>
      <c r="E17" s="4"/>
      <c r="F17" s="4"/>
      <c r="G17" s="4"/>
      <c r="H17" s="4"/>
    </row>
    <row r="18" spans="1:8" ht="14.25" customHeight="1" x14ac:dyDescent="0.25">
      <c r="A18" s="85" t="s">
        <v>136</v>
      </c>
      <c r="B18" s="122">
        <v>1763873.33</v>
      </c>
      <c r="C18" s="108"/>
      <c r="D18" s="108"/>
      <c r="E18" s="108"/>
      <c r="F18" s="127">
        <v>4483233.43</v>
      </c>
      <c r="G18" s="108"/>
      <c r="H18" s="108"/>
    </row>
    <row r="19" spans="1:8" x14ac:dyDescent="0.2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1763873.33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4483233.43</v>
      </c>
      <c r="G20" s="51">
        <f t="shared" si="3"/>
        <v>0</v>
      </c>
      <c r="H20" s="51">
        <f t="shared" si="3"/>
        <v>0</v>
      </c>
    </row>
    <row r="21" spans="1:8" x14ac:dyDescent="0.25">
      <c r="A21" s="46"/>
      <c r="B21" s="46"/>
      <c r="C21" s="46"/>
      <c r="D21" s="46"/>
      <c r="E21" s="46"/>
      <c r="F21" s="46"/>
      <c r="G21" s="46"/>
      <c r="H21" s="46"/>
    </row>
    <row r="22" spans="1:8" ht="17.25" x14ac:dyDescent="0.25">
      <c r="A22" s="85" t="s">
        <v>3296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/>
      <c r="C23" s="50"/>
      <c r="D23" s="50"/>
      <c r="E23" s="50"/>
      <c r="F23" s="50"/>
      <c r="G23" s="50"/>
      <c r="H23" s="50"/>
    </row>
    <row r="24" spans="1:8" s="18" customFormat="1" x14ac:dyDescent="0.25">
      <c r="A24" s="88" t="s">
        <v>443</v>
      </c>
      <c r="B24" s="50"/>
      <c r="C24" s="50"/>
      <c r="D24" s="50"/>
      <c r="E24" s="50"/>
      <c r="F24" s="50"/>
      <c r="G24" s="50"/>
      <c r="H24" s="50"/>
    </row>
    <row r="25" spans="1:8" s="18" customFormat="1" x14ac:dyDescent="0.25">
      <c r="A25" s="88" t="s">
        <v>444</v>
      </c>
      <c r="B25" s="50"/>
      <c r="C25" s="50"/>
      <c r="D25" s="50"/>
      <c r="E25" s="50"/>
      <c r="F25" s="50"/>
      <c r="G25" s="50"/>
      <c r="H25" s="50"/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3297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/>
      <c r="C28" s="50"/>
      <c r="D28" s="50"/>
      <c r="E28" s="50"/>
      <c r="F28" s="50"/>
      <c r="G28" s="50"/>
      <c r="H28" s="50"/>
    </row>
    <row r="29" spans="1:8" s="18" customFormat="1" x14ac:dyDescent="0.25">
      <c r="A29" s="88" t="s">
        <v>446</v>
      </c>
      <c r="B29" s="50"/>
      <c r="C29" s="50"/>
      <c r="D29" s="50"/>
      <c r="E29" s="50"/>
      <c r="F29" s="50"/>
      <c r="G29" s="50"/>
      <c r="H29" s="50"/>
    </row>
    <row r="30" spans="1:8" s="18" customFormat="1" x14ac:dyDescent="0.25">
      <c r="A30" s="88" t="s">
        <v>447</v>
      </c>
      <c r="B30" s="50"/>
      <c r="C30" s="50"/>
      <c r="D30" s="50"/>
      <c r="E30" s="50"/>
      <c r="F30" s="50"/>
      <c r="G30" s="50"/>
      <c r="H30" s="50"/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47" t="s">
        <v>3300</v>
      </c>
      <c r="B33" s="147"/>
      <c r="C33" s="147"/>
      <c r="D33" s="147"/>
      <c r="E33" s="147"/>
      <c r="F33" s="147"/>
      <c r="G33" s="147"/>
      <c r="H33" s="147"/>
    </row>
    <row r="34" spans="1:8" ht="12" customHeight="1" x14ac:dyDescent="0.25">
      <c r="A34" s="147"/>
      <c r="B34" s="147"/>
      <c r="C34" s="147"/>
      <c r="D34" s="147"/>
      <c r="E34" s="147"/>
      <c r="F34" s="147"/>
      <c r="G34" s="147"/>
      <c r="H34" s="147"/>
    </row>
    <row r="35" spans="1:8" ht="12" customHeight="1" x14ac:dyDescent="0.25">
      <c r="A35" s="147"/>
      <c r="B35" s="147"/>
      <c r="C35" s="147"/>
      <c r="D35" s="147"/>
      <c r="E35" s="147"/>
      <c r="F35" s="147"/>
      <c r="G35" s="147"/>
      <c r="H35" s="147"/>
    </row>
    <row r="36" spans="1:8" ht="12" customHeight="1" x14ac:dyDescent="0.25">
      <c r="A36" s="147"/>
      <c r="B36" s="147"/>
      <c r="C36" s="147"/>
      <c r="D36" s="147"/>
      <c r="E36" s="147"/>
      <c r="F36" s="147"/>
      <c r="G36" s="147"/>
      <c r="H36" s="147"/>
    </row>
    <row r="37" spans="1:8" ht="12" customHeight="1" x14ac:dyDescent="0.25">
      <c r="A37" s="147"/>
      <c r="B37" s="147"/>
      <c r="C37" s="147"/>
      <c r="D37" s="147"/>
      <c r="E37" s="147"/>
      <c r="F37" s="147"/>
      <c r="G37" s="147"/>
      <c r="H37" s="147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/>
      <c r="C42" s="50"/>
      <c r="D42" s="50"/>
      <c r="E42" s="50"/>
      <c r="F42" s="50"/>
    </row>
    <row r="43" spans="1:8" s="18" customFormat="1" x14ac:dyDescent="0.25">
      <c r="A43" s="88" t="s">
        <v>449</v>
      </c>
      <c r="B43" s="50"/>
      <c r="C43" s="50"/>
      <c r="D43" s="50"/>
      <c r="E43" s="50"/>
      <c r="F43" s="50"/>
    </row>
    <row r="44" spans="1:8" s="18" customFormat="1" x14ac:dyDescent="0.25">
      <c r="A44" s="88" t="s">
        <v>450</v>
      </c>
      <c r="B44" s="50"/>
      <c r="C44" s="50"/>
      <c r="D44" s="50"/>
      <c r="E44" s="50"/>
      <c r="F44" s="50"/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7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1763873.33</v>
      </c>
      <c r="Q12" s="13"/>
      <c r="R12" s="13"/>
      <c r="S12" s="13"/>
      <c r="T12" s="13">
        <f>'Formato 2'!F18</f>
        <v>4483233.43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1763873.33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4483233.43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x14ac:dyDescent="0.2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topLeftCell="A2" zoomScale="90" zoomScaleNormal="90" workbookViewId="0">
      <selection activeCell="A21" sqref="A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46" t="s">
        <v>543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90"/>
    </row>
    <row r="2" spans="1:12" ht="14.25" x14ac:dyDescent="0.45">
      <c r="A2" s="137" t="str">
        <f>ENTE_PUBLICO_A</f>
        <v>SISTEMA MUNICIPAL DE AGUA POTABLE Y ALCANTARILLADO DE MOROLEON, Gobierno del Estado de Guanajuato (a)</v>
      </c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2" x14ac:dyDescent="0.25">
      <c r="A3" s="140" t="s">
        <v>146</v>
      </c>
      <c r="B3" s="141"/>
      <c r="C3" s="141"/>
      <c r="D3" s="141"/>
      <c r="E3" s="141"/>
      <c r="F3" s="141"/>
      <c r="G3" s="141"/>
      <c r="H3" s="141"/>
      <c r="I3" s="141"/>
      <c r="J3" s="141"/>
      <c r="K3" s="142"/>
    </row>
    <row r="4" spans="1:12" ht="14.25" x14ac:dyDescent="0.45">
      <c r="A4" s="140" t="str">
        <f>TRIMESTRE</f>
        <v>Del 1 de enero al 31 de diciembre de 2022 (b)</v>
      </c>
      <c r="B4" s="141"/>
      <c r="C4" s="141"/>
      <c r="D4" s="141"/>
      <c r="E4" s="141"/>
      <c r="F4" s="141"/>
      <c r="G4" s="141"/>
      <c r="H4" s="141"/>
      <c r="I4" s="141"/>
      <c r="J4" s="141"/>
      <c r="K4" s="142"/>
    </row>
    <row r="5" spans="1:12" ht="14.25" x14ac:dyDescent="0.45">
      <c r="A5" s="140" t="s">
        <v>118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7" t="str">
        <f>MONTO1</f>
        <v>Monto pagado de la inversión al 31 de diciembre de 2022 (k)</v>
      </c>
      <c r="J6" s="107" t="str">
        <f>MONTO2</f>
        <v>Monto pagado de la inversión actualizado al 31 de diciembre de 2022 (l)</v>
      </c>
      <c r="K6" s="107" t="str">
        <f>SALDO_PENDIENTE</f>
        <v>Saldo pendiente por pagar de la inversión al 31 de diciembre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6"/>
      <c r="C8" s="106"/>
      <c r="D8" s="106"/>
      <c r="E8" s="51">
        <f>SUM(E9:APP_FIN_04)</f>
        <v>0</v>
      </c>
      <c r="F8" s="106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/>
      <c r="F9" s="50"/>
      <c r="G9" s="50"/>
      <c r="H9" s="50"/>
      <c r="I9" s="50"/>
      <c r="J9" s="50"/>
      <c r="K9" s="50"/>
    </row>
    <row r="10" spans="1:12" s="18" customFormat="1" ht="14.25" x14ac:dyDescent="0.45">
      <c r="A10" s="93" t="s">
        <v>157</v>
      </c>
      <c r="B10" s="91"/>
      <c r="C10" s="91"/>
      <c r="D10" s="91"/>
      <c r="E10" s="50"/>
      <c r="F10" s="50"/>
      <c r="G10" s="50"/>
      <c r="H10" s="50"/>
      <c r="I10" s="50"/>
      <c r="J10" s="50"/>
      <c r="K10" s="50"/>
    </row>
    <row r="11" spans="1:12" s="18" customFormat="1" ht="14.25" x14ac:dyDescent="0.45">
      <c r="A11" s="93" t="s">
        <v>158</v>
      </c>
      <c r="B11" s="91"/>
      <c r="C11" s="91"/>
      <c r="D11" s="91"/>
      <c r="E11" s="50"/>
      <c r="F11" s="50"/>
      <c r="G11" s="50"/>
      <c r="H11" s="50"/>
      <c r="I11" s="50"/>
      <c r="J11" s="50"/>
      <c r="K11" s="50"/>
    </row>
    <row r="12" spans="1:12" s="18" customFormat="1" ht="14.25" x14ac:dyDescent="0.45">
      <c r="A12" s="93" t="s">
        <v>159</v>
      </c>
      <c r="B12" s="91"/>
      <c r="C12" s="91"/>
      <c r="D12" s="91"/>
      <c r="E12" s="50"/>
      <c r="F12" s="50"/>
      <c r="G12" s="50"/>
      <c r="H12" s="50"/>
      <c r="I12" s="50"/>
      <c r="J12" s="50"/>
      <c r="K12" s="50"/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6"/>
      <c r="C14" s="106"/>
      <c r="D14" s="106"/>
      <c r="E14" s="51">
        <f>SUM(E15:OTROS_FIN_04)</f>
        <v>0</v>
      </c>
      <c r="F14" s="106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/>
      <c r="F15" s="50"/>
      <c r="G15" s="50"/>
      <c r="H15" s="50"/>
      <c r="I15" s="50"/>
      <c r="J15" s="50"/>
      <c r="K15" s="50"/>
    </row>
    <row r="16" spans="1:12" s="18" customFormat="1" ht="14.25" x14ac:dyDescent="0.45">
      <c r="A16" s="93" t="s">
        <v>162</v>
      </c>
      <c r="B16" s="91"/>
      <c r="C16" s="91"/>
      <c r="D16" s="91"/>
      <c r="E16" s="50"/>
      <c r="F16" s="50"/>
      <c r="G16" s="50"/>
      <c r="H16" s="50"/>
      <c r="I16" s="50"/>
      <c r="J16" s="50"/>
      <c r="K16" s="50"/>
    </row>
    <row r="17" spans="1:11" s="18" customFormat="1" x14ac:dyDescent="0.25">
      <c r="A17" s="93" t="s">
        <v>163</v>
      </c>
      <c r="B17" s="91"/>
      <c r="C17" s="91"/>
      <c r="D17" s="91"/>
      <c r="E17" s="50"/>
      <c r="F17" s="50"/>
      <c r="G17" s="50"/>
      <c r="H17" s="50"/>
      <c r="I17" s="50"/>
      <c r="J17" s="50"/>
      <c r="K17" s="50"/>
    </row>
    <row r="18" spans="1:11" s="18" customFormat="1" x14ac:dyDescent="0.25">
      <c r="A18" s="93" t="s">
        <v>164</v>
      </c>
      <c r="B18" s="91"/>
      <c r="C18" s="91"/>
      <c r="D18" s="91"/>
      <c r="E18" s="50"/>
      <c r="F18" s="50"/>
      <c r="G18" s="50"/>
      <c r="H18" s="50"/>
      <c r="I18" s="50"/>
      <c r="J18" s="50"/>
      <c r="K18" s="50"/>
    </row>
    <row r="19" spans="1:11" x14ac:dyDescent="0.2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x14ac:dyDescent="0.25">
      <c r="A20" s="31" t="s">
        <v>165</v>
      </c>
      <c r="B20" s="106"/>
      <c r="C20" s="106"/>
      <c r="D20" s="106"/>
      <c r="E20" s="51">
        <f>APP_T4+OTROS_T4</f>
        <v>0</v>
      </c>
      <c r="F20" s="106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UAIP</cp:lastModifiedBy>
  <cp:lastPrinted>2017-02-04T00:56:20Z</cp:lastPrinted>
  <dcterms:created xsi:type="dcterms:W3CDTF">2017-01-19T17:59:06Z</dcterms:created>
  <dcterms:modified xsi:type="dcterms:W3CDTF">2023-03-06T21:14:47Z</dcterms:modified>
</cp:coreProperties>
</file>