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9126369C-0C6E-40FE-B983-CFF56E53AC52}" xr6:coauthVersionLast="47" xr6:coauthVersionMax="47" xr10:uidLastSave="{00000000-0000-0000-0000-000000000000}"/>
  <bookViews>
    <workbookView xWindow="-120" yWindow="-120" windowWidth="29040" windowHeight="15720" tabRatio="691" xr2:uid="{00000000-000D-0000-FFFF-FFFF00000000}"/>
  </bookViews>
  <sheets>
    <sheet name="DICIEMBRE" sheetId="22" r:id="rId1"/>
    <sheet name="Hoja1" sheetId="7" state="hidden" r:id="rId2"/>
  </sheets>
  <definedNames>
    <definedName name="_xlnm._FilterDatabase" localSheetId="0" hidden="1">DICIEMBRE!$A$3:$AA$414</definedName>
    <definedName name="_ftn1" localSheetId="0">DICIEMBRE!#REF!</definedName>
    <definedName name="_ftnref1" localSheetId="0">DICIEMBRE!#REF!</definedName>
  </definedNames>
  <calcPr calcId="191029"/>
</workbook>
</file>

<file path=xl/calcChain.xml><?xml version="1.0" encoding="utf-8"?>
<calcChain xmlns="http://schemas.openxmlformats.org/spreadsheetml/2006/main">
  <c r="G256" i="22" l="1"/>
  <c r="J256" i="22"/>
  <c r="J255" i="22"/>
  <c r="J253" i="22"/>
  <c r="G255" i="22"/>
  <c r="G254" i="22"/>
  <c r="G253" i="22"/>
  <c r="J259" i="22"/>
  <c r="J258" i="22"/>
  <c r="J257" i="22"/>
  <c r="J251" i="22"/>
  <c r="G259" i="22"/>
  <c r="G258" i="22"/>
  <c r="G257" i="22"/>
  <c r="H251" i="22"/>
  <c r="G251" i="22"/>
  <c r="J46" i="22"/>
  <c r="G46" i="22"/>
  <c r="J45" i="22"/>
  <c r="G45" i="22"/>
  <c r="J44" i="22"/>
  <c r="J42" i="22"/>
  <c r="H42" i="22"/>
  <c r="G44" i="22"/>
  <c r="G42" i="22"/>
  <c r="J169" i="22"/>
  <c r="J168" i="22"/>
  <c r="J167" i="22"/>
  <c r="J166" i="22"/>
  <c r="J164" i="22"/>
  <c r="H164" i="22"/>
  <c r="G169" i="22"/>
  <c r="G168" i="22"/>
  <c r="G167" i="22"/>
  <c r="G166" i="22"/>
  <c r="G164" i="22"/>
  <c r="J182" i="22"/>
  <c r="H182" i="22"/>
  <c r="G182" i="22"/>
  <c r="J325" i="22"/>
  <c r="J323" i="22"/>
  <c r="H323" i="22"/>
  <c r="G325" i="22"/>
  <c r="G323" i="22"/>
  <c r="J295" i="22"/>
  <c r="J294" i="22"/>
  <c r="J292" i="22"/>
  <c r="H292" i="22"/>
  <c r="G295" i="22"/>
  <c r="G294" i="22"/>
  <c r="G292" i="22"/>
  <c r="G135" i="22"/>
  <c r="G134" i="22"/>
  <c r="G133" i="22"/>
  <c r="G132" i="22"/>
  <c r="J135" i="22"/>
  <c r="J134" i="22"/>
  <c r="J133" i="22"/>
  <c r="J132" i="22"/>
  <c r="J130" i="22"/>
  <c r="H130" i="22"/>
  <c r="G130" i="22"/>
  <c r="J138" i="22"/>
  <c r="J137" i="22"/>
  <c r="J136" i="22"/>
  <c r="G138" i="22"/>
  <c r="G137" i="22"/>
  <c r="G136" i="22"/>
</calcChain>
</file>

<file path=xl/sharedStrings.xml><?xml version="1.0" encoding="utf-8"?>
<sst xmlns="http://schemas.openxmlformats.org/spreadsheetml/2006/main" count="5388" uniqueCount="1878">
  <si>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</si>
  <si>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</si>
  <si>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</si>
  <si>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</si>
  <si>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</si>
  <si>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</si>
  <si>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</si>
  <si>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</si>
  <si>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</si>
  <si>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</si>
  <si>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</si>
  <si>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</si>
  <si>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</si>
  <si>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</si>
  <si>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</si>
  <si>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</si>
  <si>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</si>
  <si>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</si>
  <si>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</si>
  <si>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</si>
  <si>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</si>
  <si>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</si>
  <si>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</si>
  <si>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</si>
  <si>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</si>
  <si>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</si>
  <si>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</si>
  <si>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</si>
  <si>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</si>
  <si>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</si>
  <si>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</si>
  <si>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</si>
  <si>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</si>
  <si>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</si>
  <si>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</si>
  <si>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</si>
  <si>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</si>
  <si>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</si>
  <si>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</si>
  <si>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</si>
  <si>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</si>
  <si>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</si>
  <si>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</si>
  <si>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</si>
  <si>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</si>
  <si>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</si>
  <si>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</si>
  <si>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</si>
  <si>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</si>
  <si>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</si>
  <si>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</si>
  <si>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</si>
  <si>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</si>
  <si>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</si>
  <si>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</si>
  <si>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</si>
  <si>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</si>
  <si>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</si>
  <si>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</si>
  <si>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</si>
  <si>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</si>
  <si>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</si>
  <si>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</si>
  <si>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</si>
  <si>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</si>
  <si>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</si>
  <si>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</si>
  <si>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</si>
  <si>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</si>
  <si>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</si>
  <si>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 ECONOMICO</t>
  </si>
  <si>
    <t>ARCHIVO</t>
  </si>
  <si>
    <t>JUZGADO</t>
  </si>
  <si>
    <t>SRE</t>
  </si>
  <si>
    <t>I MUJER</t>
  </si>
  <si>
    <t>DESARROLLO U</t>
  </si>
  <si>
    <t>FISCALIZACION</t>
  </si>
  <si>
    <t>D RURAL</t>
  </si>
  <si>
    <t>TESORERIA</t>
  </si>
  <si>
    <t>JURIDICO</t>
  </si>
  <si>
    <t>UAIP</t>
  </si>
  <si>
    <t>MERCADOS</t>
  </si>
  <si>
    <t>PANTEONES</t>
  </si>
  <si>
    <t>ZOOLOGICO</t>
  </si>
  <si>
    <t>PRESIDENCIA</t>
  </si>
  <si>
    <t>ATENCIÓN A LA CIUDADANÍA (2024)</t>
  </si>
  <si>
    <t>Si</t>
  </si>
  <si>
    <t>Fin</t>
  </si>
  <si>
    <t>PERCEPCIÓN CIUDADANA</t>
  </si>
  <si>
    <t>(A / B) * 100</t>
  </si>
  <si>
    <t>(A: TOTAL DE POB: TOTAL DE LA POBLACIÓN ENCUESTADALACIÓN ENCUESTADA QUE CALIFICA LA GESTIÓN PRESIDENCIAL CON CALIFICACIÓN APROB: TOTAL DE LA POBLACIÓN ENCUESTADAATORIA / B: TOTAL DE LA POBLACIÓN ENCUESTADA) * 100</t>
  </si>
  <si>
    <t>90% TOTAL DE POBLACIÓN ENCUESTADA QUE CALIFICA LA GESTIÓN PRESIDENCIAL CON CALIFICACIÓN APROBATORIA/TOTAL DE LA POBLACIÓN ENCUESTADA*100</t>
  </si>
  <si>
    <t>Proposito</t>
  </si>
  <si>
    <t>DERECHO DE AUDIENCIA</t>
  </si>
  <si>
    <t>((A / B) - 1) * 100</t>
  </si>
  <si>
    <t>((A: NUMERO DE SOLICITUDES DE AUDIENCIA ATENDIDAS TRIMESTRAL ACTUAL / B: NUMERO DE SOLICITUDES DE AUDIENCIA ATENDIDAS TRIMESTRE ANTERIOR) - 1) * 100</t>
  </si>
  <si>
    <t>50% NUMERO DE SOLICITUDES DE AUDIENCIA ATENDIDAS TRIMESTRAL ACTUAL / NUMERO DE SOLICITUDES DE AUDIENCIA ATENDIDAS TRIMESTRE ANTERIOR) -1 )100</t>
  </si>
  <si>
    <t>Componente</t>
  </si>
  <si>
    <t>ACCIONES EMPRENDIDAS A FAVOR DE LA CIUDADANÍA</t>
  </si>
  <si>
    <t>((A: NUMERO DE APOYOS OTORGADOS MES/ AÑO 2024 / B: NUMERO DE APOYOS OTORGADOS MES/ AÑO 2023) - 1) * 100</t>
  </si>
  <si>
    <t>55%NUMERO DE APOYOS OTORGADOS MES/ AÑO 2024/NUMERO DE APOYOS OTORGADOS MES/ AÑO 2023)-1X100</t>
  </si>
  <si>
    <t>PORCENTAJE DE INCREMENTO EN LA INCLUSIÓN DE EVENTOS EN LA AGENDA PRESIDENCIAL</t>
  </si>
  <si>
    <t>((A: EVENTOS INCLUIDOS EN LA AGENDA PRESIDENCIAL AÑO 2024 / B: EVENTOS INCLUIDOS EN LA AGENDA PRESIDENCIAL AÑO 2023) - 1) * 100</t>
  </si>
  <si>
    <t>20% EVENTOS INCLUIDOS EN LA AGENDA PRESIDENCIAL AÑO 2024/EVENTOS INCLUIDOS EN LA AGENDA PRESIDENCIAL AÑO 2023)-1*100</t>
  </si>
  <si>
    <t>TASA DE VARIACIÓN DE CONVENIOS Y ACUERDOS</t>
  </si>
  <si>
    <t>A</t>
  </si>
  <si>
    <t>A: CONVENIOS Y ACUERDOS CELEB: RADOS 2024</t>
  </si>
  <si>
    <t>20 CONVENIOS Y ACUERDOS CELEBRADOS 2024</t>
  </si>
  <si>
    <t>Actividad</t>
  </si>
  <si>
    <t>REGLAMENTO INTERNO</t>
  </si>
  <si>
    <t>A: DOCUMENTO EJECUTIVO</t>
  </si>
  <si>
    <t>1 DOCUMENTO EJECUTIVO</t>
  </si>
  <si>
    <t>DAR PRIORIDAD A LA ATENCIÓN DE SOLICITUDES RECIBIDAS</t>
  </si>
  <si>
    <t>(A: SOLICITUDES ATENDIDAS / B: SOLICITUDES RECIBIDAS) * 100</t>
  </si>
  <si>
    <t>75% (SOLICITUDES ATENDIDAS/SOLICITUDES RECIBIDAS)*100</t>
  </si>
  <si>
    <t>PORCENTAJE DE CUMPLIMIENTO AL PROGRAMA DE DIFUSIÓN</t>
  </si>
  <si>
    <t>(A: ACCIONES PROGRAMADAS ATENDIDAS DURANTE EL PERIODO / B: ACCIONES PROGRAMADAS) * 100</t>
  </si>
  <si>
    <t>65% (ACCIONES PROGRAMADAS ATENDIDAS DURANTE EL PERIODO /ACCIONES PROGRAMADAS)*100</t>
  </si>
  <si>
    <t>PORCENTAJE DE INCREMENTO EN LOS ACTIVIDADES DE CAPACITACIÓN Y PROFESIONALIZACIÓN</t>
  </si>
  <si>
    <t>A: NUMERO DE CAPACITACIONES RECIB: IDAS</t>
  </si>
  <si>
    <t>5 NUMERO DE CAPACITACIONES RECIBIDAS</t>
  </si>
  <si>
    <t>AGENDA PRESIDENCIAL DE MANERA MAS RÁPIDA Y EFICIENTE</t>
  </si>
  <si>
    <t>A: SISTEMA IMPLEMENTADO Y EN OPERACIÓN</t>
  </si>
  <si>
    <t>1 SISTEMA IMPLEMENTADO Y EN OPERACIÓN</t>
  </si>
  <si>
    <t>ACTUALIZAR LA BASE DE DATOS DE LOS ORGANISMOS SOCIALES, EMPRESARIALES Y EDUCATIVOS</t>
  </si>
  <si>
    <t>A: ACTUALIZACIÓN DE DATOS ATENDIDOS 2024</t>
  </si>
  <si>
    <t>1 ACTUALIZACIÓN DE DATOS ATENDIDOS 2024</t>
  </si>
  <si>
    <t>COORDINAR ACCIONES DEL AYUNTAMIENTO (2024)</t>
  </si>
  <si>
    <t>APLICAR EL MARCO JURÍDICO PARA LA ESTABILIDAD SOCIAL DEL MUNICIPIO Y DE LA ADMINISTRACIÓN PUBLICA</t>
  </si>
  <si>
    <t>(A: NUMERO DE EVENTOS ATENDIDOS QUE PUDIERAN AFECTAR AL MUNICIPIO DESDE EL PUNTO DE VISTA, SOCIAL, SEGURIDAD, ECONÓMICO Y POLÍTICO / B: NUMERO DE EVENTOS PRESENTADOS QUE PUDIERAN AFECTAR AL MUNICIPIO DESDE EL PUNTO DE VISTA, SOCIAL, SEGURIDAD, ECONÓMICO Y POLÍTICO ) * 100</t>
  </si>
  <si>
    <t>100 % EVENTOS ATENDIDOS</t>
  </si>
  <si>
    <t>PORCENTAJE DE CUMPLIMIENTO.</t>
  </si>
  <si>
    <t>(A: NÚMERO DE CONSTANCIAS EXPEDIDAS / B: NÚMERO DE CONSTANCIAS RECIBIDAS) * 100</t>
  </si>
  <si>
    <t>100 % DE NÚMERO DE CONSTANCIAS SOLICITADAS Y EXPEDIDAS</t>
  </si>
  <si>
    <t>PROGRAMA ANUAL</t>
  </si>
  <si>
    <t>A: NÚMERO DE REUNIONES DE TRAB: AJO REALIZADAS</t>
  </si>
  <si>
    <t>24 NÚMERO DE REUNIONES DE TRABAJO REALIZADAS</t>
  </si>
  <si>
    <t>REGLAMENTOS MUNICIPALES ACTUALIZADOS</t>
  </si>
  <si>
    <t>(A: SUMATORIA DE REGLAMENTOS VIGENTES. / B: SUMATORIA TOTAL DE REGLAMENTOS) * 100</t>
  </si>
  <si>
    <t>100%· SUMATORIRA DE REGLAMENTOS VIGENTES/ SUMATORIA TOTAL DE REGLAMENTOS</t>
  </si>
  <si>
    <t>NUMERO DE NUEVOS CONSEJOS</t>
  </si>
  <si>
    <t>(A: NUMERO DE NUEVOS CONSEJOS CIUDADANOS CONFORMADOS / B: NUMERO DE NUEVOS CONSEJOS CIUDADANOS PLANEADOS) * 100</t>
  </si>
  <si>
    <t>100% NUMERO DE NUEVOS CONSEJOS CIUDADANOS CONFORMADOS</t>
  </si>
  <si>
    <t>ELABORACIÓN DE DOCUMENTOS</t>
  </si>
  <si>
    <t>A: NÚMERO DE ACTAS LEVANTADAS</t>
  </si>
  <si>
    <t>50 NÚMERO DE ACTAS LEVANTADAS</t>
  </si>
  <si>
    <t>(A: NUMERO DE ACUERDOS CUMPLIDOS / B: TOTAL DE ACUERDOS) * 100</t>
  </si>
  <si>
    <t>100% NÚMERO DE ACUERDOS CUMPLIDOS</t>
  </si>
  <si>
    <t>PROCENTAJE DE LOS PROYECTOS AUTORIZADOS</t>
  </si>
  <si>
    <t>(A: NÚMERO REGLAMENTOS PUB: NUMEO DE REGLAMENTOS AUTORIZADOSLICADOS / B: NUMEO DE REGLAMENTOS AUTORIZADOS) * 100</t>
  </si>
  <si>
    <t>100% NÚMERO DE REGLAMENTOS PUBLICADOS/NÚMERO DE REGLAMENTOS AUTORIZADOS</t>
  </si>
  <si>
    <t>PORCENTAJE DE COORDINACION DE ACCIONES</t>
  </si>
  <si>
    <t>(A: NUMERO DE ACCIONES DE VINCULACION REALIZADOS / B: NUMERO DE ACCIONES DE VINCULACION PLANEADOS ) * 100</t>
  </si>
  <si>
    <t>100%NÚMERO DE ACCIONES DE VINCULACIÓN REALIZADOS/NÚMERO DE ACCIONES DE VINCULACIONES PLANEADOS</t>
  </si>
  <si>
    <t>GESTIONAR LA POLÍTICA FISCAL Y EJERCICIO DEL GASTO (2024)</t>
  </si>
  <si>
    <t>MANTENER EL NIVEL DEL BALANCE OPERATIVO SUPERAVITARIO</t>
  </si>
  <si>
    <t>(A: TOTAL DE INGRESO OPERATIVO / B: TOTAL DEL GASTO OPERATIVO) * 100</t>
  </si>
  <si>
    <t>1.1 (TOTAL DE INGRESO OPERATIVO/ TOTAL DEL GASTO OPERATIVO)</t>
  </si>
  <si>
    <t>PORCENTAJE DE RECURSOS PÚBLICOS DESTINADOS A GASTO DE INVERSIÓN</t>
  </si>
  <si>
    <t>(A: (MONTO DE LOS RECURSOS DESTINADOS A GASTO DE INVERSIÓN / B: /TOTAL DE LOS RECURSOS PRESUPUESTADOS) * 100</t>
  </si>
  <si>
    <t>30% (MONTO DE LOS RECURSOS DESTINADOS A GASTO DE INVERSIÓN/TOTAL DE LOS RECURSOS PRESUPUESTADOS ) * 100</t>
  </si>
  <si>
    <t>PRESUPUESTO DE INGRESOS</t>
  </si>
  <si>
    <t>(A: (TOTAL DE INGRESOS RECAUDADOS AÑO ACTUAL / B: TOTAL DE INGRESOS PRONOSTICADOS AÑO ACTUAL) * 100</t>
  </si>
  <si>
    <t>100% ((TOTAL DE INGRESOS RECAUDADOS AÑO ACTUAL / TOTAL DE INGRESOS PRONOSTICADOS AÑO ACTUAL)100</t>
  </si>
  <si>
    <t>POLÍTICAS FINANCIERAS DEL GASTO PUBLICO</t>
  </si>
  <si>
    <t>(A: (PRESUPUESTO EJERCICIO / B: PRESUPUESTO AUTORIZADO) * 100</t>
  </si>
  <si>
    <t>100% (PRESUPUESTO EJERCICIO / PRESUPUESTO AUTORIZADO) 100</t>
  </si>
  <si>
    <t>PORCENTAJE DE CUENTAS PUBLICAS EMITIDAS EN TIEMPO Y FORMA</t>
  </si>
  <si>
    <t>(A: (NÚMERO DE REPORTES (CUENTAS PUB: NUMERO DE REPORTES (CUENTAS PUBLICAS) REQUERIDASLICAS) EMITIDAS / B: NUMERO DE REPORTES (CUENTAS PUBLICAS) REQUERIDAS) * 100</t>
  </si>
  <si>
    <t>100% (NÚMERO DE REPORTES (CUENTAS PUBLICAS) EMITIDAS /NUMERO DE REPORTES (CUENTAS PUBLICAS) REQUERIDAS)</t>
  </si>
  <si>
    <t>PORCENTAJE DE PROPUESTA DE LINEAMIENTOS Y DISPOSICIONES ENTREGADAS</t>
  </si>
  <si>
    <t>A: (NÚMERO DE PROPUESTAS REALIZADAS DE LINEAMIENTOS Y DISPOSICIONES</t>
  </si>
  <si>
    <t>2 (NÚMERO DE PROPUESTAS REALIZADAS DE LINEAMIENTOS Y DISPOSICIONES</t>
  </si>
  <si>
    <t>AVANCES EN LA IMPLEMENTACIÓN DEL P.B.R.</t>
  </si>
  <si>
    <t>A: (NÚMERO DE ACCIONES REALIZADAS AÑO 2024</t>
  </si>
  <si>
    <t>2 (NÚMERO DE ACCIONES REALIZADAS AÑO 2024</t>
  </si>
  <si>
    <t>PORCENTAJE DE DOCUMENTOS PUBLICADOS EN TIEMPO Y FORMA</t>
  </si>
  <si>
    <t>(A: NUMERO DE DOCUMENTOS PUB: NUMERO DE DOCUMENTOS PROGRAMADOSLICADOS / B: NUMERO DE DOCUMENTOS PROGRAMADOS) * 100</t>
  </si>
  <si>
    <t>100% ( NUMERO DE DOCUMENTOS PUBLICADOS/ NUMERO DE DOCUMENTOS PROGRAMADOS)</t>
  </si>
  <si>
    <t>FORTALECIMIENTO DE LOS INGRESOS PROPIOS</t>
  </si>
  <si>
    <t>((A: TOTAL DE INGRESOS PROPIOS RECAUDADOS AÑO ACTUAL / B: TOTAL DE INGRESOS PROPIOS RECAUDADOS AÑO ANTERIOR) - 1) * 100</t>
  </si>
  <si>
    <t>5.5% (TOTAL DE INGRESOS PROPIOS RECAUDADOS AÑO ACTUAL / TOTAL DE INGRESOS PROPIOS RECAUDADOS AÑO ANTERIOR )-1X 100</t>
  </si>
  <si>
    <t>TASA DE CRECIMIENTO DE RECAUDACIÓN DERIVADO DE NUEVAS ESTRATEGIAS EN NÚMERO DE CONTRIBUYENTES ATENDIDOS</t>
  </si>
  <si>
    <t>((A: TOTAL DE RECAUDACIÓN ORIGINADO POR ESTOS MEDIOS AÑO ACTUAL / B: TOTAL DE RECAUDACIÓN ORIGINADA POR ESTOS MEDIOS AÑO ANTERIOR) - 1) * 100</t>
  </si>
  <si>
    <t>4% ((TOTAL DE RECAUDACIÓN ORIGINADO POR ESTOS MEDIOS AÑO ACTUAL / TOTAL DE RECAUDACIÓN ORIGINADA POR ESTOS MEDIOS AÑO ANTERIOR) -1)X100</t>
  </si>
  <si>
    <t>INCREMENTAR EL NIVEL DE RECAUDACIÓN DE INGRESOS</t>
  </si>
  <si>
    <t>A: NUMERO DE CAMPAÑAS DE RECAUDACIÓN</t>
  </si>
  <si>
    <t>2 NUMERO DE CAMPAÑAS DE RECAUDACIÓN</t>
  </si>
  <si>
    <t>VARIACIÓN PRESUPUESTAL</t>
  </si>
  <si>
    <t>((A: PRESUPUESTO AUTORIZADO AÑO ACTUAL / B: PRESUPUESTO AUTORIZADO AÑO ANTERIOR) - 1) * 100</t>
  </si>
  <si>
    <t>4% ((PRESUPUESTO AUTORIZADO AÑO ACTUAL/ PRESUPUESTO AUTORIZADO AÑO ANTERIOR)-1 *100)</t>
  </si>
  <si>
    <t>EFICIENCIA EN LA ASIGNACIÓN PRESUPUESTAL</t>
  </si>
  <si>
    <t>((A: TOTAL DE RECURSOS CAPITULO 2000 Y 3000 DURANTE AÑO ACTUAL / B: TOTAL DE RECURSOS CAPITULO 2000 Y 3000 AÑO ANTERIOR) - 1) * 100</t>
  </si>
  <si>
    <t>-2% ((TOTAL DE RECURSOS CAPITULO 2000 Y 3000 DURANTE AÑO ACTUAL/ TOTAL DE RECURSOS CAPITULO 2000 Y 3000 AÑO ANTERIOR)-1)100</t>
  </si>
  <si>
    <t>NÚMERO DE SECCIONES QUE INTEGRAN EL PRESUPUESTO DE EGRESOS DEL MUNICIPIO</t>
  </si>
  <si>
    <t>(A: (NUMERO DE ESTADOS FINANCIEROS Y ANEXOS REALIZADOS Y EMITIDOS/ / B: NUMERO DE ESTADOS FINANCIEROS Y ANEXOS REALIZADOS Y EMITIDOS)) * 100</t>
  </si>
  <si>
    <t>100% (NUMERO DE ESTADOS FINANCIEROS Y ANEXOS REALIZADOS Y EMITIDOS/ NUMERO DE ESTADOS FINANCIEROS Y ANEXOS REALIZADOS Y EMITIDOS)</t>
  </si>
  <si>
    <t>DIAGNOSTICO SOBRE NORMATIVIDAD VIGENTE Y NECESARIA.</t>
  </si>
  <si>
    <t>A: (DIAGNOSTICO DE DISPOSICIONES REALIZADAS/ DIAGNOSTICO DE DISPOSICIONES PROGRAMADAS)</t>
  </si>
  <si>
    <t>2 (DIAGNOSTICO DE DISPOSICIONES REALIZADAS/ DIAGNOSTICO DE DISPOSICIONES PROGRAMADAS)100</t>
  </si>
  <si>
    <t>NUMERO DE REPORTES DE DESEMPEÑO PUBLICADOS</t>
  </si>
  <si>
    <t>A: (NÚMERO DE REPORTES DESEMPEÑO PUB: LICADOS</t>
  </si>
  <si>
    <t>12 (NÚMERO DE REPORTES DESEMPEÑO PUBLICADOS</t>
  </si>
  <si>
    <t>PORCENTAJE DE DOCUMENTOS</t>
  </si>
  <si>
    <t>ADMINISTRACIÓN DE LOS RECURSOS HUMANOS, TECNOLÓGICOS Y MATERIALES (2024)</t>
  </si>
  <si>
    <t>PORCENTAJE DE DEPENDENCIAS PARA REALIZAR UNA ADQUISICIÓN, DE MANERA ÓPTIMA Y EFICIENTE.</t>
  </si>
  <si>
    <t>(A: (NÚMERO DE DEPENDENCIAS QUE SOLICITAN REALIZAR UNA ADQUISICIÓN / B: NÚMERO DE ADQUISICIONES AUTORIZADAS) * 100</t>
  </si>
  <si>
    <t>100 (NÚMERO DE DEPENDENCIAS QUE SOLICITAN REALIZAR UNA ADQUISICIÓN/NÚMERO DE ADQUISICIONES AUTORIZADAS)</t>
  </si>
  <si>
    <t>PRESUPUESTO MUNICIPAL EJECUTADO DE MANERA EFICIENTE EN LAS ÁREAS MUNICIPALES</t>
  </si>
  <si>
    <t>(A: RECURSO DE COMPRAS ASIGNADO PARA EJERCICIO 2024 / B: ) * 100</t>
  </si>
  <si>
    <t>100% RECURSO DE COMPRAS ASIGNADO PARA EJERCICIO 2023</t>
  </si>
  <si>
    <t>ESTRUCTURA ORGANICA DEL MUNICIPIO SE ACTUALIZA</t>
  </si>
  <si>
    <t>(A: (NÚMERO DE DEPENDENCIAS QUE SE ACTUALIZAN EN SU ESTRUCTURA ORGANICA / B: NÚMERO DE DEPENDECIAS DEL MUNICIPIO)) * 100</t>
  </si>
  <si>
    <t>100% (NÚMERO DE DEPENDENCIAS QUE SE ACTUALIZAN EN SU ESTRUCTURA ORGANICA/NÚMERO DE DEPENDECIAS DEL MUNICIPIO)X100</t>
  </si>
  <si>
    <t>PORCENTAJE DE FALLAS SOLUCIONADAS EN EQUIPOS DE COMPUTO</t>
  </si>
  <si>
    <t>(A: (NÚMERO DE REPORTES DE FALLAS SOLUCIONADOS / B: NUMERO DE REPORTES DE FALLA PRESENTADOS) * 100</t>
  </si>
  <si>
    <t>100% (NÚMERO DE REPORTES DE FALLAS SOLUCIONADOS/NUMERO DE REPORTES DE FALLA PRESENTADOS)X100</t>
  </si>
  <si>
    <t>PADRÓN DE BIENES INMUEBLES Y MUEBLES MUNICIPALES EN RESGUARDO DE LAS DIVERSAS DEPENDENCIAS</t>
  </si>
  <si>
    <t>(A: NUMERO DE B: IENES INMUEB: LES Y MUEB: LES PERTENECIENTES AL MUNICIPIO. / B: ) * 100</t>
  </si>
  <si>
    <t>100% NUMERO DE BIENES INMUEBLES Y MUEBLES PERTENECIENTES AL MUNICIPIO.</t>
  </si>
  <si>
    <t>UTILIZACIÓN DEL RECURSO PÚBLICO DE MANERA EFICIENTE</t>
  </si>
  <si>
    <t>(A: NÚMERO DE COMPRAS AUTORIZADAS / B: NUMERO DE SOLICITUD DE COMPRAS) * 100</t>
  </si>
  <si>
    <t>100% (NÚMERO DE COMPRAS AUTORIZADAS/NUMERO DE SOLICITUD DE COMPRAS)X100</t>
  </si>
  <si>
    <t>ESTUDIO DE DESARROLLO ORGANIZACIONAL</t>
  </si>
  <si>
    <t>(A: NÚMERO DE MÉTODOS DE ANALISIS DE CLIMA ORGANIZACIONAL / B: NÚMERO DE DEPENDENCIAS) * 100</t>
  </si>
  <si>
    <t>100% (NÚMERO DE MÉTODOS DE ANALISIS DE CLIMA ORGANIZACIONAL/NÚMERO DE DEPENDENCIAS)X100</t>
  </si>
  <si>
    <t>CUMPLIMIENTO DEL PROGRAMA DE CAPACITACIÓN.</t>
  </si>
  <si>
    <t>(A: NÚMERO DE EVENTOS DE CAPACITACIÓN REALIZADOS/ / B: NÚMERO DE EVENTOS DE CAPACITACIÓN PLANEADOS) * 100</t>
  </si>
  <si>
    <t>100% (NÚMERO DE EVENTOS DE CAPACITACIÓN REALIZADOS/ NUMERO DE EVENTOS DE CAPACITACION PLANEADOS)100</t>
  </si>
  <si>
    <t>ACTUALIZACIÓN DE EQUIPOS OBSOLETOS</t>
  </si>
  <si>
    <t>(A: NÚMERO DE EQUIPOS ACTUALIZADOS O SUSTITUIDOS / B: NUMERO DE DIAGNÓSTICOS DE ACTUALIZACIÓN REALIZADOS) * 100</t>
  </si>
  <si>
    <t>100% (NÚMERO DE EQUIPOS ACTUALIZADOS O SUSTITUIDOS/NUMERO DE DIAGNÓSTICOS DE ACTUALIZACIÓN REALIZADOS)X100</t>
  </si>
  <si>
    <t>VERIFICACIÓN DE ESTADO DEL PADRÓN VEHICULAR DEL MUNICIPIO DE MOROLEÓN</t>
  </si>
  <si>
    <t>(A: (NÚMERO DE VEHÍCULOS VERIFICADOS / B: NÚMERO DE VEHÍCULOS PERTENECIENTES AL MUNICIPIO) * 100</t>
  </si>
  <si>
    <t>100 (NÚMERO DE VEHÍCULOS VERIFICADOS/NÚMERO DE VEHÍCULOS PERTENECIENTES AL MUNICIPIO)X100</t>
  </si>
  <si>
    <t>VERIFICACIÓN PRESUPUESTARIA.</t>
  </si>
  <si>
    <t>A: CONSULTAS</t>
  </si>
  <si>
    <t>150 CONSULTAS</t>
  </si>
  <si>
    <t>REVISIÓN DE ENTRADAS DE ALMACÉN.</t>
  </si>
  <si>
    <t>(A: (NÚMERO DE ENTRADAS DE ALMACEN / B: NUMERO DE COMPRAS) * 100</t>
  </si>
  <si>
    <t>100% (NÚMERO DE ENTRADAS DE ALMACENA/NUMERO DE COMPRAS)X100</t>
  </si>
  <si>
    <t>DESARROLLO DE OBRAS Y ACCESOS DE CALIDAD (2024)</t>
  </si>
  <si>
    <t>MONTO DE INVERSIÓN PUBLICA</t>
  </si>
  <si>
    <t>((A: MONTO DE RECURSOS INVERTIDOS EN OB: MONTO DE RECURSOS INVERTIDOS EN OBRAS AÑO ANTERIORRAS AÑO ACTUAL / B: MONTO DE RECURSOS INVERTIDOS EN OBRAS AÑO ANTERIOR) - 1) * 100</t>
  </si>
  <si>
    <t>-50% MONTO DE RECURSOS INVERTIDOS EN OBRAS AÑO ACTUAL</t>
  </si>
  <si>
    <t>ATENCIÓN A REPORTES CIUDADANOS</t>
  </si>
  <si>
    <t>(A: NUMERO DE REPORTES ATENDIDOS / B: NUMERO DE REPORTES RECIBIDOS) * 100</t>
  </si>
  <si>
    <t>100% NUMERO DE REPORTES ATENDIDOS / NUMERO DE REPORTES RECIBIDOS)100</t>
  </si>
  <si>
    <t>IMPACTO Y BIENESTAR EN LA POBLACIÓN</t>
  </si>
  <si>
    <t>A: NUMERO DE LA POB: LACIÓN B: ENEFICIADA CON LA REHAB: ILITACIÓN DE LOS CAMINOS RURALES , CAMINOS URB: ANOS</t>
  </si>
  <si>
    <t>55,000 NUMERO DE LA POBLACIÓN BENEFICIADA CON LA REHABILITACIÓN DE LOS CAMINOS RURALES , CAMINOS</t>
  </si>
  <si>
    <t>NÚMERO DE ACCIONES Y OBRAS EJECUTADAS</t>
  </si>
  <si>
    <t>A: (NÚMERO DE ACCIONES Y OB: RAS DE REHAB: ILITACIÓN PROGRAMADAS</t>
  </si>
  <si>
    <t>10 NÚMERO DE ACCIONES Y OBRAS DE REHABILITACIÓN PROGRAMADAS</t>
  </si>
  <si>
    <t>DESARROLLO DE PROYECTOS DE INFRAESTRUCTURA PARA LA COMPETITIVIDAD</t>
  </si>
  <si>
    <t>A: TOTAL DE PROYECTOS EJECUTIVOS REALIZADOS</t>
  </si>
  <si>
    <t>25 TOTAL DE PROYECTOS EJECUTIVOS REALIZADOS</t>
  </si>
  <si>
    <t>CONSTRUCCIÓN DE OBRAS VIALES PARA MEJORAR LAS CONDICIONES DE TRÁNSITO VEHICULAR Y PEATONAL</t>
  </si>
  <si>
    <t>A: NUMERO DE VIALIDADES CONSTRUIDAS</t>
  </si>
  <si>
    <t>5 NUMERO DE VIALIDADES CONSTRUIDAS</t>
  </si>
  <si>
    <t>REHABILITACIÓN DE LAS DIFERENTES VIALIDADES AFECTADAS POR INCLEMENCIAS DEL TIEMPO, USO Y DESGASTE DE LAS MISMAS (BACHEO)</t>
  </si>
  <si>
    <t>A: NUMERO DE VIALIDADES REHAB: ILITADAS</t>
  </si>
  <si>
    <t>10 NUMERO DE VIALIDADES REHABILITADAS</t>
  </si>
  <si>
    <t>NÚMERO DE METROS DE REHABILITACIONES Y CONSTRUCCIÓN</t>
  </si>
  <si>
    <t>A: (NÚMERO DE ACCIONES Y OB: RAS DE CONSERVACIÓN DE ESPACIOS PÚB: LICOS</t>
  </si>
  <si>
    <t>10 NÚMERO DE ACCIONES Y OBRAS DE CONSERVACIÓN DE ESPACIOS PÚBLICOS</t>
  </si>
  <si>
    <t>EXPEDIENTES TÉCNICOS VALIDADOS</t>
  </si>
  <si>
    <t>A: TOTAL DE EXPEDIENTES TÉCNICOS ELAB: ORADOS Y VALIDADOS 2024</t>
  </si>
  <si>
    <t>25 TOTAL DE EXPEDIENTES TÉCNICOS ELABORADOS Y VALIDADOS 2024</t>
  </si>
  <si>
    <t>PRESTACIÓN DE SERVICIOS PÚBLICOS MUNICIPALES (2024)</t>
  </si>
  <si>
    <t>(A: TOTAL DE RESPUESTAS CON RESULTADO FAVORAB: TOTAL DE ENCUESTAS REALIZADASLE / B: TOTAL DE ENCUESTAS REALIZADAS) * 100</t>
  </si>
  <si>
    <t>75% TOTAL DE RESPUESTAS CON RESULTADO FAVORABLE</t>
  </si>
  <si>
    <t>ACTIVIDADES REALIZADAS</t>
  </si>
  <si>
    <t>(A: NUMERO DE ACTIVIDADES REALIZADAS EN EL AÑO / B: NUMERO DE ACTIVIDADES PROGRAMAS EN EL AÑO) * 100</t>
  </si>
  <si>
    <t>80% (NUMERO DE ACTIVIDADES REALIZADAS EN EL AÑO / NUMERO DE ACTIVIDADES PROGRAMAS EN EL AÑO) 100</t>
  </si>
  <si>
    <t>PROGRAMA DE PRESTACIÓN DE SERVIOS</t>
  </si>
  <si>
    <t>(A: TOTAL DE RESPUESTAS CON RESULTADO FAVORAB: TOTAL DE ENCUESTAS REALIZADAS)LE / B: TOTAL DE ENCUESTAS REALIZADAS)) * 100</t>
  </si>
  <si>
    <t>85% (TOTAL DE RESPUESTAS CON RESULTADO FAVORABLE/ TOTAL DE ENCUESTAS REALIZADAS) 100</t>
  </si>
  <si>
    <t>PROGRAMA DE CAPACITACIÓN</t>
  </si>
  <si>
    <t>(A: PERSONAS PROGRAMADAS PARA CAPACITAR / B: TOTAL DE PERSONAS QUE REQUIEREN DE CAPACITACIÓN) * 100</t>
  </si>
  <si>
    <t>80% (PERSONAS PROGRAMADAS PARA CAPACITAR/TOTAL DE PERSONAS QUE REQUIEREN DE CAPACITACIÓN) X 100</t>
  </si>
  <si>
    <t>REPORTES ANTENDIDO</t>
  </si>
  <si>
    <t>75% (TOTAL DE RESPUESTAS CON RESULTADO FAVORABLE/ TOTAL DE ENCUESTAS REALIZADAS) 100</t>
  </si>
  <si>
    <t>CAPACITACIÓN AL PERSONAL</t>
  </si>
  <si>
    <t>SEGURIDAD PUBLICA CIUDADANA (2024)</t>
  </si>
  <si>
    <t>PORCENTAJE DE RESULTADOS DE PERCEPCIÓN CIUDADANA</t>
  </si>
  <si>
    <t>(A: TOTAL DE ENCUESTAS CON RESPUESTA FAVORAB: TOTAL DE ENCUESTAS REALIZADASLE / B: TOTAL DE ENCUESTAS REALIZADAS) * 100</t>
  </si>
  <si>
    <t>70% (TOTAL DE ENCUESTAS CON RESPUESTA FAVORABLE/ TOTAL DE ENCUESTAS REALIZADAS)100</t>
  </si>
  <si>
    <t>PRESENCIA POLICIAL</t>
  </si>
  <si>
    <t>(A: (TOTAL DE ELEMENTOS EN LA CORPORACIÓN / B: TOTAL DE POBLACIÓN ) * 100</t>
  </si>
  <si>
    <t>100% (TOTAL DE ELEMENTOS EN LA CORPORACIÓN / TOTAL DE POBLACIÓN )100</t>
  </si>
  <si>
    <t>ÍNDICE DELICTIVO</t>
  </si>
  <si>
    <t>((A: TOTAL DE ÍNDICE DELICTIVO COMETIDOS AÑO ACTUAL / B: TOTAL DE ÍNDICE DELICTIVO AÑO ANTERIOR) - 1) * 100</t>
  </si>
  <si>
    <t>-1% TOTAL DE ÍNDICE DELICTIVO COMETIDOS AÑO ACTUAL</t>
  </si>
  <si>
    <t>PORCENTAJE DE ELEMENTOS DE LA CORPORACIÓN QUE CUENTAN CON EL PERFIL Y CAPACITACIÓN ADECUADOS.</t>
  </si>
  <si>
    <t>(A: NÚMERO DE ELEMENTOS CON PERFIL ADECUADO Y CAPACITADOS / B: TOTAL DE ELEMENTOS INTEGRANTES DE LA CORPORACIÓN) * 100</t>
  </si>
  <si>
    <t>90% ÚMERO DE ELEMENTOS CON PERFIL ADECUADO Y CAPACITADOS</t>
  </si>
  <si>
    <t>ACERCAMIENTO CIUDADANO</t>
  </si>
  <si>
    <t>A: NÚMERO DE PROGRAMAS Y ACCIONES IMPLEMENTADOS ( COMITÉS DE VIGILANCIA, LIB: ERACIÓN DE ESPACIOS PÚB: LICOS, GRUPOS VIVOS, PROXIMIDAD SOCIAL)</t>
  </si>
  <si>
    <t>1 NÚMERO DE PROGRAMAS Y ACCIONES IMPLEMENTADOS ( COMITÉS DE VIGILANCIA, LIBERACIÓN DE ESPACIOS PÚBLICOS, GRUPOS VIVOS, PROXIMIDAD SOCIAL)</t>
  </si>
  <si>
    <t>OPERATIVOS DE SEGURIDAD PÚBLICA Y VIALIDAD</t>
  </si>
  <si>
    <t>A: NUMERO DE OPERATIVOS IMPLEMENTADOS</t>
  </si>
  <si>
    <t>50 NUMERO DE OPERATIVOS IMPLEMENTADOS</t>
  </si>
  <si>
    <t>PORCENTAJE UNIDADES EN CONDICIONES DE OPERAR.</t>
  </si>
  <si>
    <t>(A: (NÚMERO DE UNIDADES EN CONDICIONES DE OPERAR / B: TOTAL DE UNIDADES) * 100</t>
  </si>
  <si>
    <t>40% NÚMERO DE UNIDADES EN CONDICIONES DE OPERAR</t>
  </si>
  <si>
    <t>CAPACITACIÓN Y CERTIFICACIÓN</t>
  </si>
  <si>
    <t>A: NUMERO DE CAPACITACIÓN Y CERTIFICACIÓN PARA EL PERSONAL DE PROTECCIÓN CIVIL IMPLEMENTADO</t>
  </si>
  <si>
    <t>12 NUMERO DE CAPACITACIÓN Y CERTIFICACIÓN PARA EL PERSONAL DE PROTECCIÓN CIVIL IMPLEMENTADO</t>
  </si>
  <si>
    <t>ESTRATEGIAS DE VERIFICACIÓN</t>
  </si>
  <si>
    <t>A: NUMERO DE VERIFICACIÓN INSPECCIONADOS DIRIGIDO A NEGOCIOS Y CENTRO COMERCIALES</t>
  </si>
  <si>
    <t>400 NUMERO DE VERIFICACIÓN INSPECCIONADOS DIRIGIDO A NEGOCIOS Y CENTRO COMERCIALES</t>
  </si>
  <si>
    <t>CURSOS DE ACTUALIZACIÓN</t>
  </si>
  <si>
    <t>A: NUMERO DE CURSOS DE PRIMEROS AUXILIOS EN EMPRESAS, NEGOCIOS Y POB: LACIÓN:</t>
  </si>
  <si>
    <t>48 NUMERO DE CURSOS DE PRIMEROS AUXILIOS EN EMPRESAS, NEGOCIOS Y POBLACIÓN:</t>
  </si>
  <si>
    <t>ATENCIÓN A ACCIDENTES Y EMERGENCIAS</t>
  </si>
  <si>
    <t>(A: NUMERO DE ACCIDENTES ATENDIDOS / B: NUMERO DE ACCIDENTES OCURRIDOS) * 100</t>
  </si>
  <si>
    <t>100% NUMERO DE ACCIDENTES ATENDIDOS/ NUMERO DE ACCIDENTES OCURRIDOS)100</t>
  </si>
  <si>
    <t>ATLAS DE RIESGO Y PROGRAMAS</t>
  </si>
  <si>
    <t>A: NÚMERO DE ACTUALIZACIONES AL ALTLAS DE RIESGO Y PROGRAMAS</t>
  </si>
  <si>
    <t>21 NÚMERO DE ACTUALIZACIONES AL ALTLAS DE RIESGO Y PROGRAMAS</t>
  </si>
  <si>
    <t>PROTOCOLOS</t>
  </si>
  <si>
    <t>A: NUMERO DE PROTOCOLOS DE ATENCIÓN DE EMERGENCIAS IMPLEMENTADAS</t>
  </si>
  <si>
    <t>3 NUMERO DE PROTOCOLOS DE ATENCIÓN DE EMERGENCIAS IMPLEMENTADAS</t>
  </si>
  <si>
    <t>CANTIDAD DE CURSOS</t>
  </si>
  <si>
    <t>A: NUMERO DE CURSOS REALIZADOS</t>
  </si>
  <si>
    <t>6 NUMERO DE CURSOS REALIZADOS</t>
  </si>
  <si>
    <t>FALTAS ADMINISTRATIVAS</t>
  </si>
  <si>
    <t>((A: TOTAL DE FALTAS ADMINISTRATIVAS MES ACTUAL / B: TOTAL DE FALTAS ADMINISTRATIVAS MES ANTERIOR) - 1) * 100</t>
  </si>
  <si>
    <t>-2% TOTAL DE FALTAS ADMINISTRATIVAS MES ACTUAL</t>
  </si>
  <si>
    <t>PERFIL DE PUESTO Y PORCENTAJE DE ELEMENTOS APROBADOS EN EL CUMPLIMIENTO Y APROBACIÓN DE EVALUACIONES REQUERIDOS.</t>
  </si>
  <si>
    <t>(A: NUMERO DE PERFILES / B: NUMERO DE ELEMENTOS CAPACITADOS Y EVALUADOS.) * 100</t>
  </si>
  <si>
    <t>90% NUMERO DE PERFILES/ NUMERO DE ELEMENTOS CAPACITADOS Y EVALUADOS.</t>
  </si>
  <si>
    <t>VECINO VIGILANTE</t>
  </si>
  <si>
    <t>A: NUMERO DE COMITÉS VECINALES ESTAB: LECIDOS AÑO ACTUAL</t>
  </si>
  <si>
    <t>8 NUMERO DE COMITÉS VECINALES ESTABLECIDOS AÑO ACTUAL</t>
  </si>
  <si>
    <t>SOCIALIZACIÓN Y PREVENCIÓN</t>
  </si>
  <si>
    <t>A: NÚMERO DE PLÁTICAS IMPARTIDAS</t>
  </si>
  <si>
    <t>40 NÚMERO DE PLÁTICAS IMPARTIDAS</t>
  </si>
  <si>
    <t>ACCIONES DE PREVENCIÓN DEL DELITO</t>
  </si>
  <si>
    <t>A: NUMERO DE PROGRAMAS - EVENTOS ( CULTURA DE LECTURA, CULTURA DE LEGALIDAD, CONTRA LAS DROGAS, VIOLENCIA,</t>
  </si>
  <si>
    <t>20 NUMERO DE PROGRAMAS - EVENTOS ( CULTURA DE LECTURA, CULTURA DE LEGALIDAD, CONTRA LAS DROGAS, VIOLENCIA,</t>
  </si>
  <si>
    <t>INCREMENTAR LA PRESENCIA EN LOS EVENTOS QUE SE PROGRAMAN DURANTE EL AÑO EN EL MUNICIPIO.</t>
  </si>
  <si>
    <t>A: NUMERO DE OPERATIVOS COORDINADOS CON LOS DIVERSOS NIVELES DE GOB: IERNO</t>
  </si>
  <si>
    <t>50 NUMERO DE OPERATIVOS COORDINADOS CON LOS DIVERSOS NIVELES DE GOBIERNO</t>
  </si>
  <si>
    <t>EQUIPAMIENTO Y PROTECCIÓN</t>
  </si>
  <si>
    <t>(A: ELEMENTOS DE SEGURIDAD PÚB: TOTAL DE ELEMENTOS DE SEGURIDAD PUBLICALICA CON EQUIPO DE VANGUARDIA / B: TOTAL DE ELEMENTOS DE SEGURIDAD PUBLICA) * 100</t>
  </si>
  <si>
    <t>100% (ELEMENTOS DE SEGURIDAD PÚBLICA CON EQUIPO DE VANGUARDIA/ TOTAL DE ELEMENTOS DE SEGURIDAD PUBLICA)100</t>
  </si>
  <si>
    <t>FORMACIÓN DE ELEMENTOS</t>
  </si>
  <si>
    <t>A: NUMERO DE FORMACIÓN A LOS ELEMENTOS DE LA COORDINACIÓN DE PROTECCIÓN CIVIL</t>
  </si>
  <si>
    <t>12NUMERO DE FORMACIÓN A LOS ELEMENTOS DE LA COORDINACIÓN DE PROTECCIÓN CIVIL</t>
  </si>
  <si>
    <t>PROGRAMA INTERNO DE PROTECCIÓN CIVIL A EMPRESAS</t>
  </si>
  <si>
    <t>A: APERCIB: IMIENTO DE EMPRESAS PARA LA IMPLEMENTACIÓN DE PROGRAMA INTERNO DE PROTECCIÓN CIVIL.</t>
  </si>
  <si>
    <t>60 APERCIBIMIENTO DE EMPRESAS PARA LA IMPLEMENTACIÓN DE PROGRAMA INTERNO DE PROTECCIÓN CIVIL.</t>
  </si>
  <si>
    <t>CAPACITACIONES TÉCNICAS</t>
  </si>
  <si>
    <t>A: NUMERO DE ACCIONES DE USO Y MANEJO DE EXTINTORES, EVACUACIÓN DE INMUEB: LES, PRIMEROS AUXILIOS, B: USQUEDA Y RESCATE</t>
  </si>
  <si>
    <t>96 NUMERO DE ACCIONES DE USO Y MANEJO DE EXTINTORES, EVACUACIÓN DE INMUEBLES:</t>
  </si>
  <si>
    <t>RESPUESTA LLAMADAS DE EMERGENCIA</t>
  </si>
  <si>
    <t>(A: NUMERO DE LLAMADAS ATENDIDOS / B: NUMERO DE LLAMADAS RECIBIDAS) * 100</t>
  </si>
  <si>
    <t>100% NUMERO DE LLAMADAS ATENDIDOS/ NUMERO DE LLAMADAS RECIBIDAS)100</t>
  </si>
  <si>
    <t>ATLAS DE RIESGO</t>
  </si>
  <si>
    <t>A: ACTUALIZACIONES AL ATLAS DE RIESGO</t>
  </si>
  <si>
    <t>12 ACTUALIZACIONES AL ATLAS DE RIESGO</t>
  </si>
  <si>
    <t>PROGRAMAS ESPECIALES</t>
  </si>
  <si>
    <t>A: NÚMERO DE PROGRAMAS ESPECIALES</t>
  </si>
  <si>
    <t>9 NÚMERO DE PROGRAMAS ESPECIALES</t>
  </si>
  <si>
    <t>CANTIDAD DE CÁMARAS DE VIDEOVIGILANCIA</t>
  </si>
  <si>
    <t>A: NUMERO DE EQUIPO DAÑADO</t>
  </si>
  <si>
    <t>75 NUMERO DE EQUIPO DAÑADO</t>
  </si>
  <si>
    <t>TASA DE VARIACIÓN DEL EQUIPO DAÑADO</t>
  </si>
  <si>
    <t>A: NUMERO DE CÁMARAS DE VIDEOVIGILANCIA ACTIVADAS</t>
  </si>
  <si>
    <t>75 NUMERO DE CÁMARAS DE VIDEOVIGILANCIA ACTIVADAS</t>
  </si>
  <si>
    <t>CANTIDAD DE TEMAS</t>
  </si>
  <si>
    <t>A: NUMERO DE TEMAS DE CAPACITACIÓN DESARROLLADOS</t>
  </si>
  <si>
    <t>6 NUMERO DE TEMAS DE CAPACITACIÓN DESARROLLADOS</t>
  </si>
  <si>
    <t>CONTROL DE LA GESTIÓN PUBLICA (2024)</t>
  </si>
  <si>
    <t>VARIACIÓN EN EL NUMERO DE OBSERVACIONES EMITIDAS A LOS ESTADOS FINANCIEROS.</t>
  </si>
  <si>
    <t>((A: NUMERO DE OB: NUMERO DE OBSERVACIONES EMITIDAS AÑO ANTERIORSERVACIONES EMITIDAS AÑO ACTUAL / B: NUMERO DE OBSERVACIONES EMITIDAS AÑO ANTERIOR) - 1) * 100</t>
  </si>
  <si>
    <t>-5% (NUMERO DE OBSERVACIONES EMITIDAS AÑO ACTUAL/ NUMERO DE OBSERVACIONES EMITIDAS AÑO ANTERIOR)-1X100))</t>
  </si>
  <si>
    <t>PORCENTAJE DE PROCEDIMIENTOS ADMINISTRATIVOS CONCLUIDOS RESPECTO DEL PADRÓN TOTAL DE PROCEDIMIENTOS</t>
  </si>
  <si>
    <t>(A: (TOTAL DE PROCEDIMIENTOS ADMINISTRATIVOS ATENDIDOS/ / B: TOTAL DE PROCEDIMIENTOS RECIBIDOS) * 100</t>
  </si>
  <si>
    <t>100% (TOTAL DE PROCEDIMIENTOS ADMINISTRATIVOS ATENDIDOS/ TOTAL DE PROCEDIMIENTOS RECIBIDOS)*100</t>
  </si>
  <si>
    <t>PROGRAMA ANUAL DE AUDITORIAS</t>
  </si>
  <si>
    <t>A: NUMERO DE INFORMES DE AUDITORIA</t>
  </si>
  <si>
    <t>10 NUMERO DE INFORMES DE AUDITORIA</t>
  </si>
  <si>
    <t>DECLARACIONES CUMPLIDAS</t>
  </si>
  <si>
    <t>(A: NUMERO DE DECLARACIONES RECIB: NUMERO DE EMPLEADOS OBLIGADOSIDAS / B: NUMERO DE EMPLEADOS OBLIGADOS) * 100</t>
  </si>
  <si>
    <t>100% NUMERO DE DECLARACIONES RECIBIDAS/ NUMERO DE EMPLEADOS OBLIGADOS)100</t>
  </si>
  <si>
    <t>SEGUIMIENTO A QUEJAS</t>
  </si>
  <si>
    <t>(A: NUMERO DE QUEJAS ATENDIDAS / B: NUMERO DE QUEJAS RECIBIDAS) * 100</t>
  </si>
  <si>
    <t>100% NUMERO DE QUEJAS ATENDIDAS/ NUMERO DE QUEJAS RECIBIDAS)100</t>
  </si>
  <si>
    <t>VERIFICACIÓN DE INFORMACIÓN</t>
  </si>
  <si>
    <t>A: NUMERO DE ANÁLISIS DE LA CUENTA PUB: LICAS REALIZADOS</t>
  </si>
  <si>
    <t>4 NUMERO DE ANÁLISIS DE LA CUENTA PUBLICAS REALIZADOS</t>
  </si>
  <si>
    <t>OBRA SUPERVISADA</t>
  </si>
  <si>
    <t>(A: NUMERO DE PROYECTOS DE OB: NUMERO TOTAL DE PROYECTOS DE OBRA TERMINADARA PUB: NUMERO TOTAL DE PROYECTOS DE OBRA TERMINADALICA SUPERVISADOS / B: NUMERO TOTAL DE PROYECTOS DE OBRA TERMINADA) * 100</t>
  </si>
  <si>
    <t>60% NUMERO DE PROYECTOS DE OBRA PUBLICA SUPERVISADOS/ NUMERO TOTAL DE PROYECTOS DE OBRA TERMINADA)100</t>
  </si>
  <si>
    <t>IMPARTICIÓN DE CURSOS</t>
  </si>
  <si>
    <t>A: NUMERO DE CURSOS DE CAPACITACIÓN REALIZADAS</t>
  </si>
  <si>
    <t>4 NUMERO DE CURSOS DE CAPACITACIÓN REALIZADAS</t>
  </si>
  <si>
    <t>A: NUMERO DE INFORMES DE AUDITORIA A ENTIDADES GENERADORAS DE INGRESOS</t>
  </si>
  <si>
    <t>5 NUMERO DE INFORMES DE AUDITORIA A ENTIDADES GENERADORAS DE INGRESOS</t>
  </si>
  <si>
    <t>VERIFICACIÓN DE METAS</t>
  </si>
  <si>
    <t>(A: METAS REVISADAS / B: TOTAL DE METAS COMPROMETIDAS) * 100</t>
  </si>
  <si>
    <t>40% (METAS REVISADAS / TOTAL DE METAS COMPROMETIDAS) X 100</t>
  </si>
  <si>
    <t>GENERACIÓN DE REPORTES POR DEPENDENCIAS</t>
  </si>
  <si>
    <t>A: NUMERO DE REPORTES TRIMESTRALES POR DEPENDENCIAS</t>
  </si>
  <si>
    <t>80NUMERO DE REPORTES TRIMESTRALES POR DEPENDENCIAS</t>
  </si>
  <si>
    <t>ESTATUS DE DECLARACIONES</t>
  </si>
  <si>
    <t>(A: NUMERO DE DECLARACIONES ANUAL, (INICIAL, MODIFICACIÓN Y DE CONCLUSIÓN) / B: NUMERO DE EMPLEADOS DE NUEVO INGRESO, PERMANENTES Y CONCLUYEN ) * 100</t>
  </si>
  <si>
    <t>100% NUMERO DE DECLARACIONES ANUAL, (INICIAL, MODIFICACIÓN Y DE CONCLUSIÓN) / NUMERO DE EMPLEADOS DE NUEVO INGRESO, PERMANENTES Y CONCLUYEN</t>
  </si>
  <si>
    <t>SANCIONES IMPARTIDAS</t>
  </si>
  <si>
    <t>(A: NUMERO DE QUEJAS RECIB: NUMERO DE QUEJAS REALIZADAS POR LA CONTRALORÍAIDAS MEDIANTE EL B: NUMERO DE QUEJAS REALIZADAS POR LA CONTRALORÍAUZÓN SANCIONADAS / B: NUMERO DE QUEJAS REALIZADAS POR LA CONTRALORÍA) * 100</t>
  </si>
  <si>
    <t>100% NUMERO DE QUEJAS RECIBIDAS MEDIANTE EL BUZÓN SANCIONADAS / NUMERO DE QUEJAS REALIZADAS POR LA CONTRALORÍA) 100</t>
  </si>
  <si>
    <t>INFORMES EJECUTADOS</t>
  </si>
  <si>
    <t>A: NUMERO DE INFORMES DE LA CUENTA PUB: LICAS REALIZADOS POR PARTE DE LA CONTRALORÍA</t>
  </si>
  <si>
    <t>4 NUMERO DE INFORMES DE LA CUENTA PUBLICAS REALIZADOS POR PARTE DE LA CONTRALORÍA</t>
  </si>
  <si>
    <t>OBRA AÑO ANTERIOR SUPERVISADA</t>
  </si>
  <si>
    <t>(A: NUMERO DE PROYECTOS AÑO ANTERIOR TERMINADOS/ / B: NUMERO DE PROYECTOS POR CONCLUIR) * 100</t>
  </si>
  <si>
    <t>100% NUMERO DE PROYECTOS AÑO ANTERIOR TERMINADOS/ NUMERO DE PROYECTOS POR CONCLUIR)100</t>
  </si>
  <si>
    <t>PARTICIPACIÓN DE FUNCIONARIOS</t>
  </si>
  <si>
    <t>A: NUMERO FUNCIONARIOS DE LA ADMINISTRACIÓN CAPACITADOS</t>
  </si>
  <si>
    <t>40 NUMERO FUNCIONARIOS DE LA ADMINISTRACIÓN CAPACITADOS</t>
  </si>
  <si>
    <t>A: NUMERO DE REPORTES MENSUAL POR DEPENDENCIAS</t>
  </si>
  <si>
    <t>40 NUMERO DE REPORTES MENSUAL POR DEPENDENCIAS</t>
  </si>
  <si>
    <t>AVANCE VALIDADO</t>
  </si>
  <si>
    <t>(A: NUMERO DE PORCENTAJE DE AVANCE DE AUDITORIA REALIZADO / B: NUMERO DE PORCENTAJE DE AVANCE DE AUDITORIA PLANEADO) * 100</t>
  </si>
  <si>
    <t>100% NUMERO DE PORCENTAJE DE AVANCE DE AUDITORIA REALIZADO/ NUMERO DE PORCENTAJE DE AVANCE DE AUDITORIA PLANEADO)100</t>
  </si>
  <si>
    <t>DESARROLLO SOCIAL CON SENTIDO HUMANO (2024)</t>
  </si>
  <si>
    <t>VARIACIÓN EN EL ÍNDICE DE DESARROLLO HUMANO EN EL MUNICIPIO.</t>
  </si>
  <si>
    <t>((A: ÍNDICE DE POB: ÍNDICE DE DESARROLLO HUMANO DEL PERIODO ANTERIORREZA DEL PERIODO ACTUAL ACTUAL / B: ÍNDICE DE DESARROLLO HUMANO DEL PERIODO ANTERIOR) - 1) * 100</t>
  </si>
  <si>
    <t>-2% ((ÍNDICE DE POBREZA DEL PERIODO ACTUAL ACTUAL / ÍNDICE DE DESARROLLO HUMANO DEL PERIODO ANTERIOR) - 1 ) X 100</t>
  </si>
  <si>
    <t>VARIACIÓN EN EL NÚMERO DE BENEFICIARIOS TOTALES DE LOS PROGRAMAS.</t>
  </si>
  <si>
    <t>((A: NÚMERO DE B: NÚMERO DE BENEFICIARIOS TOTALES DE LOS PROGRAMAS DURANTE EL AÑO ANTERIOR)ENEFICIARIOS TOTALES DE LOS PROGRAMAS DURANTE EL AÑO ACTUAL / B: NÚMERO DE BENEFICIARIOS TOTALES DE LOS PROGRAMAS DURANTE EL AÑO ANTERIOR)) - 1) * 100</t>
  </si>
  <si>
    <t>25% ((NÚMERO DE BENEFICIARIOS TOTALES DE LOS PROGRAMAS DURANTE EL AÑO ACTUAL / NÚMERO DE BENEFICIARIOS TOTALES DE LOS PROGRAMAS DURANTE EL AÑO ANTERIOR) -1 ) X 100</t>
  </si>
  <si>
    <t>VIVIENDA DIGNA</t>
  </si>
  <si>
    <t>(A: NUMERO DE MEJORA VIVIENDAS APOYADAS / B: NÚMERO DE SOLICITUDDES PARA MEJORA DE VIVIENDA) * 100</t>
  </si>
  <si>
    <t>100% (NUMERO DE MEJORA VIVIENDAS APOYADAS/NÚMERO DE SOLICITUDDES PARA MEJORA DE VIVIENDA)*100</t>
  </si>
  <si>
    <t>SERVICIOS DE SANEAMIENTO</t>
  </si>
  <si>
    <t>(A: NUMERO DE SERVICIOS APROB: NUMERO DE SOLICITUDES SERVICIOS DE SANEAMIENTO MEDIANTE LA IMPLEMENTACIÓN DE ECO TECNOLOGÍASADOS DE SANEAMIENTO MEDIANTE LA IMPLEMENTACIÓN DE ECO TECNOLOGÍAS / B: NUMERO DE SOLICITUDES SERVICIOS DE SANEAMIENTO MEDIANTE LA IMPLEMENTACIÓN DE ECO TECNOLOGÍAS) * 100</t>
  </si>
  <si>
    <t>100% (NUMERO DE SERVICIOS APROBADOS DE SANEAMIENTO MEDIANTE LA IMPLEMENTACIÓN DE ECO TECNOLOGÍAS/ NUMERO DE SOLICITUDES SERVICIOS DE SANEAMIENTO MEDIANTE LA IMPLEMENTACIÓN DE ECO TECNOLOGÍAS)-1*100</t>
  </si>
  <si>
    <t>APOYOS A LA SOCIEDAD</t>
  </si>
  <si>
    <t>(A: NÚMERO DE B: NÚMERO DE SOLICIRTUDES DE BENEFICIARISOENEFICIARIOS ACEPTADOS / B: NÚMERO DE SOLICIRTUDES DE BENEFICIARISO) * 100</t>
  </si>
  <si>
    <t>(NÚMERO DE BENEFICIARIOS ACEPTADOS/NÚMERO DE SOLICIRTUDES DE BENEFICIARISO)*100</t>
  </si>
  <si>
    <t>MEJORAR LAS CONDICIONES</t>
  </si>
  <si>
    <t>A: NUMERO DE METROS CUADRADOS EJECUTADOS</t>
  </si>
  <si>
    <t>30 NUMERO DE METROS CUADRADOS EJECUTADOS</t>
  </si>
  <si>
    <t>MI COLONIA A COLOR</t>
  </si>
  <si>
    <t>A: NUMERO DE FACHADAS PINTADAS</t>
  </si>
  <si>
    <t>75 NUMERO DE FACHADAS PINTADAS</t>
  </si>
  <si>
    <t>CALENTADORES SOLARES</t>
  </si>
  <si>
    <t>(A: (NUMERO ENTREGADO DE CALENTADORES SOLARES / B: NUMERO SOLICITUDES DE CALENTADORES SOLARES) * 100</t>
  </si>
  <si>
    <t>100% (NUMERO ENTREGADO DE CALENTADORES SOLARES/NUMERO SOLICITUDES DE CALENTADORES SOLARES)*100</t>
  </si>
  <si>
    <t>BAÑOS CON BIODIGESTOR</t>
  </si>
  <si>
    <t>(A: NUMERO DE CONSTRUCCIONES DE B: /NUMERO SOLICITUDES DE CONSTRUCCIONES DE BAÑOS CON BIODIGESTORAÑOS CON B: /NUMERO SOLICITUDES DE CONSTRUCCIONES DE BAÑOS CON BIODIGESTORIODIGESTOR / B: /NUMERO SOLICITUDES DE CONSTRUCCIONES DE BAÑOS CON BIODIGESTOR) * 100</t>
  </si>
  <si>
    <t>100% (NUMERO DE CONSTRUCCIONES DE BAÑOS CON BIODIGESTOR/NUMERO SOLICITUDES DE CONSTRUCCIONES DE BAÑOS CON BIODIGESTOR)*100</t>
  </si>
  <si>
    <t>BECAS EN ESPECIE</t>
  </si>
  <si>
    <t>(A: NÚMERO DE B: SOLICITUDES DE BECAS EN ESPECIE ENTREGADASECAS EN ESPECIE ENTREGADAS / B: SOLICITUDES DE BECAS EN ESPECIE ENTREGADAS) * 100</t>
  </si>
  <si>
    <t>100% (NÚMERO DE BECAS EN ESPECIE ENTREGADAS/SOLICITUDES DE BECAS EN ESPECIE ENTREGADAS)*100</t>
  </si>
  <si>
    <t>DESPENSAS</t>
  </si>
  <si>
    <t>(A: (NUMERO DE DESPENSAS ENTREGADAS / B: NÚMERO DE DESPENSAS SOLICITADAS) * 100</t>
  </si>
  <si>
    <t>100% (NUMERO DE DESPENSAS ENTREGADAS/NÚMERO DE DESPENSAS SOLICITADAS)*100</t>
  </si>
  <si>
    <t>EMPLEO TEMPORAL</t>
  </si>
  <si>
    <t>(A: NÚMERO DE EMPLEADOS TEMPORALES / B: /NÚMERO DE SOLICITUDES DE EMPLEOS TEMPORALES) * 100</t>
  </si>
  <si>
    <t>100% (NÚMERO DE EMPLEADOS TEMPORALES/NÚMERO DE SOLICITUDES DE EMPLEOS TEMPORALES)*100</t>
  </si>
  <si>
    <t>APOYOS Y SUBSIDIOS</t>
  </si>
  <si>
    <t>(A: NÚMERO DE APOYOS Y SUB: NÚMERO DE SOLICITIDEES DE APOYOS Y SUBSIDIOS EN EFECTIVOSIDIOS EN EFECTIVO / B: NÚMERO DE SOLICITIDEES DE APOYOS Y SUBSIDIOS EN EFECTIVO) * 100</t>
  </si>
  <si>
    <t>100% (NÚMERO DE APOYOS Y SUBSIDIOS EN EFECTIVO/NÚMERO DE SOLICITIDEES DE APOYOS Y SUBSIDIOS EN EFECTIVO)*100</t>
  </si>
  <si>
    <t>EDUCACIÓN 2024</t>
  </si>
  <si>
    <t>REZAGO EDUCATIVO.</t>
  </si>
  <si>
    <t>((A: PORCENTAJE DE POB: PORCENTAJE DE POBLACIÓN EN REZAGO EDUCATIVO DEL AÑO ANTERIORLACIÓN EN REZAGO EDUCATIVO DEL AÑO ACTUAL / B: PORCENTAJE DE POBLACIÓN EN REZAGO EDUCATIVO DEL AÑO ANTERIOR) - 1) * 100</t>
  </si>
  <si>
    <t>-20% (PORCENTAJE DE POBLACIÓN EN REZAGO EDUCATIVO DEL AÑO ACTUAL / PORCENTAJE DE POBLACIÓN EN REZAGO EDUCATIVO DEL AÑO ANTERIOR) - 1 ) X 100</t>
  </si>
  <si>
    <t>EFICIENCIA TERMINAL</t>
  </si>
  <si>
    <t>((A: ALUMNOS CONCLUYEN ESTUDIOS DE EDUCACIÓN B: ALUMNOS CONCLUYEN ESTUDIOS DE EDUCACIÓN BÁSICA, MEDIA Y SUPERIOR AÑO ANTERIORÁSICA, MEDIA Y SUPERIOR AÑO ACTUAL / B: ALUMNOS CONCLUYEN ESTUDIOS DE EDUCACIÓN BÁSICA, MEDIA Y SUPERIOR AÑO ANTERIOR) - 1) * 100</t>
  </si>
  <si>
    <t>20% (ALUMNOS CONCLUYEN ESTUDIOS DE EDUCACIÓN BÁSICA, MEDIA Y SUPERIOR AÑO ACTUAL/ ALUMNOS CONCLUYEN ESTUDIOS DE EDUCACIÓN BÁSICA, MEDIA Y SUPERIOR AÑO ANTERIOR) - 1)100</t>
  </si>
  <si>
    <t>APOYO FINANCIERO</t>
  </si>
  <si>
    <t>(A: B: ECAS ENTREGADAS ALUMNOS EN EDUCACIÓN B: ÁSICA. / B: ) * 100</t>
  </si>
  <si>
    <t>100% REPORTE Y NÓMINA DE BECAS. CANTIDAD DE BECAS APROBADAS. RESGUARDADOS POR LA DEPENDENCIA Y UBICADOS EN LOS ARCHIVOS ELECTRÓNICOS MAGNÉTICOS Y FÍSICOS DE LA DEPENDENCIA.</t>
  </si>
  <si>
    <t>EVENTOS CONMEMORATIVOS</t>
  </si>
  <si>
    <t>(A: CANTIDAD DE ALUMNOS INSCRITOS / B: ALUMNOS ASISTENTES) * 100</t>
  </si>
  <si>
    <t>100% LISTA DE ASISTENCIA , INVITACIONES, FOTOGRAFÍAS, CORREOS .</t>
  </si>
  <si>
    <t>LECTURAS RECREATIVAS</t>
  </si>
  <si>
    <t>(A: EVENTOS REALIZADOS / B: EDUCANDOS PARTICIPANTES) * 100</t>
  </si>
  <si>
    <t>100% EVENTOS REALIZADOS/EDUCANDOS PARTICIPANTES(100</t>
  </si>
  <si>
    <t>CARTILLA MILITAR.</t>
  </si>
  <si>
    <t>(A: CANTIDAD DE SOLICITUDES ENTREGADAS / B: CARTILLAS REALIZADAS) * 100</t>
  </si>
  <si>
    <t>100% CANTIDAD DE SOLICITUDES ENTREGADAS/CARTILLAS REALIZADAS(100</t>
  </si>
  <si>
    <t>TORNEOS Y EVENTOS DE COMPETENCIA</t>
  </si>
  <si>
    <t>A: NÚMERO DE EVENTOS DEPORTIVOS ORGANIZADOS Y REALIZADOS DURANTE EL AÑO ACTUAL</t>
  </si>
  <si>
    <t>40 NÚMERO DE EVENTOS DEPORTIVOS ORGANIZADOS Y REALIZADOS DURANTE EL AÑO ACTUAL</t>
  </si>
  <si>
    <t>PROGRAMA DE MANTENIMIENTO DE ESPACIOS DEPORTIVOS.</t>
  </si>
  <si>
    <t>A: NUMERO DE ESPACIOS Y CANCHAS DE USOS MÚLTIPLES PARA EL DESARROLLO DE ACTIVIDADES DEPORTIVAS Y RECREATIVAS</t>
  </si>
  <si>
    <t>12 NUMERO DE ESPACIOS Y CANCHAS DE USOS MÚLTIPLES PARA EL DESARROLLO DE ACTIVIDADES DEPORTIVAS Y RECREATIVAS</t>
  </si>
  <si>
    <t>FOMENTANDO EL DEPORTE POPULAR</t>
  </si>
  <si>
    <t>A: NÚMERO DE PERSONAS ACTIVADAS</t>
  </si>
  <si>
    <t>18 500 NÚMERO DE PERSONAS ACTIVADAS</t>
  </si>
  <si>
    <t>ENTREGA DE BECAS</t>
  </si>
  <si>
    <t>(A: ALUMNOS B: TOTAL DE ALUMNOS QUE RECIBIERON EL APOYO Y CONTINUARON SUS ESTUDIOSENEFICIADOS / B: TOTAL DE ALUMNOS QUE RECIBIERON EL APOYO Y CONTINUARON SUS ESTUDIOS) * 100</t>
  </si>
  <si>
    <t>1005 ALUMNOS BENEFICIADOS/TOTAL DE ALUMNOS QUE RECIBIERON EL APOYO Y CONTINUARON SUS ESTUDIOS)100</t>
  </si>
  <si>
    <t>REUNIONES</t>
  </si>
  <si>
    <t>(A: REUNIONES CON PADRES DE FAMILIA / B: ASISTENTES A LAS REUNIONES) * 100</t>
  </si>
  <si>
    <t>100% REUNIONES CON PADRES DE FAMILIA/ASISTENTES A LAS REUNIONES)100</t>
  </si>
  <si>
    <t>EXPEDIENTES DE BECARIOS</t>
  </si>
  <si>
    <t>(A: NOMB: /BECAS OTORGADASRES DE B: /BECAS OTORGADASECARIOS / B: /BECAS OTORGADAS) * 100</t>
  </si>
  <si>
    <t>100% NOMBRES DE BECARIOS/BECAS OTORGADAS)100</t>
  </si>
  <si>
    <t>EXPEDIENTES DE BECAS</t>
  </si>
  <si>
    <t>(A: RELACIÓN DE NÚMERO DE B: EL NÚMERO DE BECAS SOLICITADASECAS / B: EL NÚMERO DE BECAS SOLICITADAS) * 100</t>
  </si>
  <si>
    <t>100% RELACIÓN DE NÚMERO DE BECAS/EL NÚMERO DE BECAS SOLICITADAS)100</t>
  </si>
  <si>
    <t>CALENDARIO CÍVICO-CULTURAL</t>
  </si>
  <si>
    <t>(A: EVENTOS PROGRAMADOS ANUALMENTE / B: NÚMEROS DE EVENTOS REALIZADOS) * 100</t>
  </si>
  <si>
    <t>100% EVENTOS PROGRAMADOS ANUALMENTE/ NÚMEROS DE EVENTOS REALIZADOS)100</t>
  </si>
  <si>
    <t>FORMACIÓN CÍVICA</t>
  </si>
  <si>
    <t>(A: EVENTOS PROGRAMADOS ANUALMENTE / B: NUMEROS DE EVENTOS REAIZADOS) * 100</t>
  </si>
  <si>
    <t>100% EVENTOS PROGRAMADOS ANUALMENTE/ NUMEROS DE EVENTOS REAIZADOS)100</t>
  </si>
  <si>
    <t>PUBLICACIÓN DE EVENTOS</t>
  </si>
  <si>
    <t>(A: EVENTOS PLANEADOS / B: VENTOS REALIZADOS) * 100</t>
  </si>
  <si>
    <t>1005 EVENTOS PLANEADOS/EVENTOS REALIZADOS)100</t>
  </si>
  <si>
    <t>(A: CURSOS PLANEADOS / B: CURSOS REALIZADOS) * 100</t>
  </si>
  <si>
    <t>100% CURSOS PLANEADOS/CURSOS REALIZADOS)100</t>
  </si>
  <si>
    <t>PLAN DE ACCIONES</t>
  </si>
  <si>
    <t>(A: NUMERO DE EVENTOS / B: EVENTOS REALIZADOS) * 100</t>
  </si>
  <si>
    <t>100% NUMERO DE EVENTOS/EVENTOS REALIZADOS)100</t>
  </si>
  <si>
    <t>CALENDARIO DE ACCIONES</t>
  </si>
  <si>
    <t>(A: ACCIONES CALENDARIZADAS / B: ACCIONES REALIZADAS) * 100</t>
  </si>
  <si>
    <t>100% ACCIONES CALENDARIZADAS/ACCIONES REALIZADAS)100</t>
  </si>
  <si>
    <t>VIAJES CULTURALES</t>
  </si>
  <si>
    <t>(A: VIAJES PROGRAMADOS/ / B: VIAJES AUTORIZADOS O REALIZADOS) * 100</t>
  </si>
  <si>
    <t>100% VIAJES PROGRAMADOS/VIAJES AUTORIZADOS O REALIZADOS)100</t>
  </si>
  <si>
    <t>GESTIÓN DE CARTILLA MILITAR.</t>
  </si>
  <si>
    <t>PAGOS DE SERVICIOS.</t>
  </si>
  <si>
    <t>(A: SERVICIOS DE ADQUISICIÓN/ / B: LOS PAGOS DE SERVICIO) * 100</t>
  </si>
  <si>
    <t>100% SERVICIOS DE ADQUISICIÓN/ LOS PAGOS DE SERVICIO)100</t>
  </si>
  <si>
    <t>ELABORACIÓN DE PROYECTOS.</t>
  </si>
  <si>
    <t>(A: PROYECTOS ELAB: PROYECTOS REALIZADOSORADOS / B: PROYECTOS REALIZADOS) * 100</t>
  </si>
  <si>
    <t>100% PROYECTOS ELABORADOS/PROYECTOS REALIZADOS)100</t>
  </si>
  <si>
    <t>CONTRATOS</t>
  </si>
  <si>
    <t>(A: NÚMERO DE CONTRATOS ASIGNADOS / B: NÚMERO DE CONTRATOS APLICADOS)) * 100</t>
  </si>
  <si>
    <t>100 NÚMERO DE CONTRATOS ASIGNADOS/NÚMERO DE CONTRATOS APLICADOS)100</t>
  </si>
  <si>
    <t>VISITAS A CENTROS EDUCATIVOS</t>
  </si>
  <si>
    <t>(A: NÚMERO DE VISITAS PROGRAMADAS / B: NÚMERO DE VISITAS REALIZADAS) * 100</t>
  </si>
  <si>
    <t>100% NÚMERO DE VISITAS PROGRAMADAS/NÚMERO DE VISITAS REALIZADAS)100</t>
  </si>
  <si>
    <t>ESTÍMULOS AL DEPORTE</t>
  </si>
  <si>
    <t>A: NUMERO DE APOYOS OTORGADOS</t>
  </si>
  <si>
    <t>350 NUMERO DE APOYOS OTORGADOS</t>
  </si>
  <si>
    <t>COMPETENCIAS LOCALES, REGIONALES Y NACIONALES</t>
  </si>
  <si>
    <t>A: NUMERO DE CONVOCATORIAS EFECTUADAS</t>
  </si>
  <si>
    <t>16 NUMERO DE CONVOCATORIAS EFECTUADAS</t>
  </si>
  <si>
    <t>MEDICIÓN DEPORTIVA</t>
  </si>
  <si>
    <t>A: NUMERO DE DEPORTISTAS PARTICIPANTES EN COMPETENCIA ESTATALES, REGIONALES Y NACIONALES</t>
  </si>
  <si>
    <t>100 NUMERO DE DEPORTISTAS PARTICIPANTES EN COMPETENCIA ESTATALES, REGIONALES Y NACIONALES</t>
  </si>
  <si>
    <t>ACUERDOS CELEBRADOS</t>
  </si>
  <si>
    <t>A: NUMERO DE CONVENIOS DEPORTIVOS REALIZADOS</t>
  </si>
  <si>
    <t>15 NUMERO DE CONVENIOS DEPORTIVOS REALIZADOS</t>
  </si>
  <si>
    <t>ESPACIOS EN OPTIMAS CONDICIONES</t>
  </si>
  <si>
    <t>A: NUMERO DE MANTENIMIENTOS REALIZADOS A LOS ESPACIOS DEPORTIVOS</t>
  </si>
  <si>
    <t>30 NUMERO DE MANTENIMIENTOS REALIZADOS A LOS ESPACIOS DEPORTIVOS</t>
  </si>
  <si>
    <t>ATENCIÓN OPORTUNA</t>
  </si>
  <si>
    <t>A: NUMERO DE PARTICIPANTES EN LOS CURSOS DE PRIMEROS AUXILIOS</t>
  </si>
  <si>
    <t>10 NUMERO DE PARTICIPANTES EN LOS CURSOS DE PRIMEROS AUXILIOS</t>
  </si>
  <si>
    <t>ACTUALIZACIÓN DEPORTIVA</t>
  </si>
  <si>
    <t>A: NUMERO DE PARTICIPANTES EN CLÍNICAS Y TALLERES DEPORTIVOS</t>
  </si>
  <si>
    <t>6 NUMERO DE PARTICIPANTES EN CLÍNICAS Y TALLERES DEPORTIVOS</t>
  </si>
  <si>
    <t>MUNICIPIO EN MOVIMIENTO DEPORTIVO</t>
  </si>
  <si>
    <t>A: NUMERO DE PARTICIPANTES EN ACTIVIDADES</t>
  </si>
  <si>
    <t>6 000 NUMERO DE PARTICIPANTES EN ACTIVIDADES</t>
  </si>
  <si>
    <t>ACTIVIDADES DEPORTIVAS EN COMUNIDADES</t>
  </si>
  <si>
    <t>A: COMUNIDADES ACTIVADAS</t>
  </si>
  <si>
    <t>14 COMUNIDADES ACTIVADAS</t>
  </si>
  <si>
    <t>DESARROLLO Y CONSOLIDACIÓN DE LAS ACTIVIDADES ECONÓMICAS (2024)</t>
  </si>
  <si>
    <t>VARIACIÓN EN EL POBLACIÓN ECONÓMICAMENTE ACTIVO</t>
  </si>
  <si>
    <t>((A: NUMERO DE AFILIADOS AL IMSS AÑO ACTUAL / B: NUMERO DE AFILIADOS AL IMSS AÑO ANTERIOR) - 1) * 100</t>
  </si>
  <si>
    <t>4% NUMERO DE AFILIADOS AL IMSS AÑO ACTUAL/ NUMERO DE AFILIADOS AL IMSS AÑO ANTERIOR</t>
  </si>
  <si>
    <t>PORCENTAJE DE POBLACIÓN ATENDIDA CON PROGRAMAS DE DESARROLLO ECONÓMICO MUNICIPAL</t>
  </si>
  <si>
    <t>(A: (NÚMERO DE PERSONAS ATENDIDAS / B: POBLACIÓN TOTAL DEL MUNICIPIO EN EDAD LABORAL) * 100</t>
  </si>
  <si>
    <t>15% (NÚMERO DE PERSONAS ATENDIDAS / POBLACIÓN TOTAL DEL MUNICIPIO EN EDAD LABORAL) X 100</t>
  </si>
  <si>
    <t>FORTALECIMIENTO DE MIPYMES A TRAVEZ DE LA PROMOCIÓN Y VINCULACIÓN</t>
  </si>
  <si>
    <t>(A: TOTAL DE CAMPAÑAS Y ACCIONES DE PROMOCION DIRIGIDAS AL FORTALECIMIENTO DE MIPYMES DEL AÑO ACTUAL / B: ) * 100</t>
  </si>
  <si>
    <t>100% TOTAL DE CAMPAÑAS Y ACCIONES DE PROMOCION DIRIGIDAS AL FORTALECIMIENTO DE MIPYMES DEL AÑO ACTUAL</t>
  </si>
  <si>
    <t>CAPACITACIONES GENERADAS PARA LA FORMACIÓN LABORAL Y EL EMPRENDEDURISMO</t>
  </si>
  <si>
    <t>(A: TOTAL CAPACITACIONES GENERADOS DEL AÑO ACTUAL / B: ) * 100</t>
  </si>
  <si>
    <t>100% TOTAL CAPACITACIONES GENERADOS DEL AÑO ACTUAL</t>
  </si>
  <si>
    <t>FERIAS COMERCIALES PROMOVIDAS E IMPULSADAS POR EL MUNICIPIO</t>
  </si>
  <si>
    <t>(A: TOTAL DE FERIAS COMERCIALES PROMOVIDAS / B: ) * 100</t>
  </si>
  <si>
    <t>100% TOTAL DE FERIAS COMERCIALES PROMOVIDAS</t>
  </si>
  <si>
    <t>TASA DE VARIACION DE REUNIONES EFECTIVAS CON DEPENDENCIAS ESTATALES Y EMPRESARIOS</t>
  </si>
  <si>
    <t>(A: TOTAL DE REUNIONES EFECTIVAS / B: ) * 100</t>
  </si>
  <si>
    <t>100% TOTAL DE REUNIONES EFECTIVAS</t>
  </si>
  <si>
    <t>FORTALECIMIENTO A 141 MIPYMES</t>
  </si>
  <si>
    <t>A: TOTAL DE APOYOS PRODUCTIVOS ENTREGADOS A MIPYMES PARA SU FORTALECIMIENTO</t>
  </si>
  <si>
    <t>141 TOTAL DE APOYOS PRODUCTIVOS ENTREGADOS A MIPYMES PARA SU FORTALECIMIENTO</t>
  </si>
  <si>
    <t>VINCULACIÓN Y ASESORAMIENTO EMPRESARIAL A 160 MIPYMES</t>
  </si>
  <si>
    <t>A: TOTAL DE MIPYMES VINCULADAS Y ASESORADAS</t>
  </si>
  <si>
    <t>160 TOTAL DE MIPYMES VINCULADAS Y ASESORADAS</t>
  </si>
  <si>
    <t>PLATAFORMA SARE</t>
  </si>
  <si>
    <t>(A: NÚMERO DE CERTIFICACIONES EN PROSARE / B: ) * 100</t>
  </si>
  <si>
    <t>100% NÚMERO DE CERTIFICACIONES EN PROSARE</t>
  </si>
  <si>
    <t>CAPACITACIÓN A 105 EMPRENDEDORES</t>
  </si>
  <si>
    <t>A: TOTAL DE EMPRENDEDORES CAPACITADOS</t>
  </si>
  <si>
    <t>105 TOTAL DE EMPRENDEDORES CAPACITADOS</t>
  </si>
  <si>
    <t>FORMACIÓN EMPRESARIAL</t>
  </si>
  <si>
    <t>(A: TOTAL DE MUJERES EMPRENSARIAS CAPACITADAS / B: /60 MUJERES EMPRESARIAS CAPACITADAS) * 100</t>
  </si>
  <si>
    <t>TOTAL DE MUJERES EMPRENSARIAS CAPACITADAS/60 MUJERES EMPRESARIAS CAPACITADAS)X100</t>
  </si>
  <si>
    <t>CAPACITACIÓN PRODUCTIVA</t>
  </si>
  <si>
    <t>(A: TOTAL EMPRESAS CAPACITADAS / B: 110 MUJERES EMPRESAS CAPACITADAS) * 100</t>
  </si>
  <si>
    <t>TOTAL EMPRESAS CAPACITADAS/110 MUJERES EMPRESAS CAPACITADAS)X100</t>
  </si>
  <si>
    <t>VINCULACIÓN LABORAL</t>
  </si>
  <si>
    <t>A: TOTAL DE PERSONAS VICULASDAS LAB: ORALEMENTE</t>
  </si>
  <si>
    <t>(TOTAL DE PERSONAS VICULASDAS LABORALEMENTE/400 PERSONAS PERSONAS POR VINCULAR)X100</t>
  </si>
  <si>
    <t>PROMOCION DEL MUNICIPIO A TRAVES DE 15 CAMPAÑAS PUBLICITARIAS</t>
  </si>
  <si>
    <t>(A: TOTAL DE CAMPAÑAS PUB: LICITARIAS TRIMESTRALMENTE / B: ) * 100</t>
  </si>
  <si>
    <t>100% TOTAL DE CAMPAÑAS PUBLICITARIAS TRIMESTRALMENTE</t>
  </si>
  <si>
    <t>PROMOVER LA INDUSTRIA TEXTIL Y SUS RAICES A TRAVES DE 3 ACTIVIACIONES TURISTICAS COMERCIALES ESTRATEGICAS</t>
  </si>
  <si>
    <t>(A: TOTAL FESTIVALES MUNICIPALES DE ALTO IMPACTO / B: ) * 100</t>
  </si>
  <si>
    <t>100% TOTAL FESTIVALES MUNICIPALES DE ALTO IMPACTO</t>
  </si>
  <si>
    <t>PLAN ESTRATEGICO DE DIFUSION DEL MUNICIPIO A TRAVES DE LA ACTIVACION DEL PABELLONES COMERCIALES</t>
  </si>
  <si>
    <t>(A: TOTAL DE MIPYMES PARTICIPANDO EN EL PAB: ELLOS / B: ) * 100</t>
  </si>
  <si>
    <t>100% TOTAL DE MIPYMES PARTICIPANDO EN EL PABELLOS</t>
  </si>
  <si>
    <t>FORMACION EMPRESARIAL PARA EL SECTOR TURISTICO</t>
  </si>
  <si>
    <t>(A: TOTAL DE MIPYMES CAPACITADS EN SECTOR TURISTICO. / B: ) * 100</t>
  </si>
  <si>
    <t>100% TOTAL DE MIPYMES CAPACITADS EN SECTOR TURISTICO.</t>
  </si>
  <si>
    <t>PLAN ESTRATEGICO PARA IMPULSAR LA ARTICULACION DE LA INDUSTRIA TEXTIL</t>
  </si>
  <si>
    <t>(A: TOTAL DE EMPRESAS ASESORADAS, CAPACITADAS Y APOYADAS EL TEMA DE E-COMERS / B: 30 EMPRESAS EN EL TEMA DE E-COMERS) * 100</t>
  </si>
  <si>
    <t>100% (TOTAL DE EMPRESAS ASESORADAS, CAPACITADAS Y APOYADAS EL TEMA DE E-COMERS/30 EMPRESAS EN EL TEMA DE E-COMERS)X100</t>
  </si>
  <si>
    <t>ASESORIA Y DEFENSA DE LOS INTERESES (2024)</t>
  </si>
  <si>
    <t>PORCENTAJE DE ASUNTOS JURÍDICOS CONVENIDOS.</t>
  </si>
  <si>
    <t>(A: NÚMERO DE ASUNTOS JURÍDICOS ATENDIDOS, SEGUIDOS Y/O CONCLUIDOS / B: TOTAL DE ASUNTOS NOTIFICADOS) * 100</t>
  </si>
  <si>
    <t>48% (NÚMERO DE ASUNTOS JURÍDICOS ATENDIDOS, SEGUIDOS Y/O CONCLUIDOS / TOTAL DE ASUNTOS NOTIFICADOS) X 100</t>
  </si>
  <si>
    <t>PROCESOS JURÍDICOS NOTIFICADOS</t>
  </si>
  <si>
    <t>(A: NUMERO DE CONTESTACIONES Y AUDIENCIAS ATENDIDAS / B: NUMERO DE CONTESTACIONES Y AUDIENCIAS PLANEADAS) * 100</t>
  </si>
  <si>
    <t>100% NUMERO DE CONTESTACIONES Y AUDIENCIAS ATENDIDAS / NUMERO DE CONTESTACIONES Y AUDIENCIAS PLANEADAS)X100</t>
  </si>
  <si>
    <t>PORCENTAJE DE VARIACIÓN EN LOS PROCESOS JURÍDICOS.</t>
  </si>
  <si>
    <t>(A: NÚMERO DE PROCESOS JURÍDICOS NOTIFICADOS A LAS DEPENDENCIAS MUNICIPALES / B: NÚMERO DE PROCESOS JURÍDICOS RECIBIDOS) * 100</t>
  </si>
  <si>
    <t>100% (NÚMERO DE PROCESOS JURÍDICOS NOTIFICADOS A LAS DEPENDENCIAS MUNICIPALES/NÚMERO DE PROCESOS JURÍDICOS RECIBIDOS)100</t>
  </si>
  <si>
    <t>PORCENTAJE DE VARIACIÓN DE CONTRATOS Y CONVENIOS.</t>
  </si>
  <si>
    <t>(A: CONTRATOS Y CONVENIOS CELEB: CONTRATOS Y CONVENIOS CELEBRADOS CONTRATOS, CONVENIOS Y CESION DE DERECHOS RECIBIDOSRADOS / B: CONTRATOS Y CONVENIOS CELEBRADOS CONTRATOS, CONVENIOS Y CESION DE DERECHOS RECIBIDOS) * 100</t>
  </si>
  <si>
    <t>100% CONTRATOS Y CONVENIOS CELEBRADOS/CONTRATOS, CONVENIOS Y CESION DE DERECHOS RECIBIDOS)*00</t>
  </si>
  <si>
    <t>PORCENTAJE DE SOLICITUDES ATENDIDAS</t>
  </si>
  <si>
    <t>(A: NÚMERO DE SOLICITUDES DE OPINIONES SOB: TOTAL DE SOLICITUDES DE OPINIONES SOBRE ASPECTO JURIDICOS RECIBIDASRE ASPECTO JURIDICOS ATENDIDAS / B: TOTAL DE SOLICITUDES DE OPINIONES SOBRE ASPECTO JURIDICOS RECIBIDAS) * 100</t>
  </si>
  <si>
    <t>100% (NÚMERO DE SOLICITUDES DE OPINIONES SOBRE ASPECTO JURIDICOS ATENDIDAS/TOTAL DE SOLICITUDES DE OPINIONES SOBRE ASPECTO JURIDICOS RECIBIDSA)*100</t>
  </si>
  <si>
    <t>CANTIDAD DE CURSOS Y TALLERES</t>
  </si>
  <si>
    <t>A: NUMERO DE CURSOS Y TALLERES IMPARTIDOS A LA POB: LACIÓN</t>
  </si>
  <si>
    <t>15 NUMERO DE CURSOS Y TALLERES IMPARTIDOS A LA POBLACIÓN</t>
  </si>
  <si>
    <t>ATENCIÓN A DEMANDAS</t>
  </si>
  <si>
    <t>(A: NUMERO DE ELAB: NUMERO DE ELABORACION Y CONTESTACION DE DEMANDAS RECIBIDASORACION Y CONTESTACION DE DEMANDAS REALIZADAS / B: NUMERO DE ELABORACION Y CONTESTACION DE DEMANDAS RECIBIDAS) * 100</t>
  </si>
  <si>
    <t>100% (NUMERO DE ELABORACION Y CONTESTACION DE DEMANDAS REALIZADAS/NUMERO DE ELABORACION Y CONTESTACION DE DEMANDAS RECIBIDAS)*100</t>
  </si>
  <si>
    <t>ATENCIÓN A AUDIENCIAS</t>
  </si>
  <si>
    <t>(A: NUMERO DE COMPARECENCIAS A LAS AUDIENCIAS EN LOS PROCESOS JUDICIALES ATENDIDAS / B: NÚMERO DE COMPARECENCIAS A LAS AUDIENCIAS EN LOS PROCESOS JUDICIALES) * 100</t>
  </si>
  <si>
    <t>100% NÚMERO DE COMPARECENCIAS A LAS AUDIENCIAS EN LOS PROCESOS JUDICIALES ATENDIDAS/NÚMERO DE COMPARECENCIAS A LAS AUDIENCIAS EN LOS PROCESOS JUDICIALES</t>
  </si>
  <si>
    <t>PROCESO DE ELABORACIÓN</t>
  </si>
  <si>
    <t>(A: CONTRATOS CONVENIOS DICTAMINADOS / B: CONTRATOS CONVENIOS RECIBIDOS) * 100</t>
  </si>
  <si>
    <t>100% CONTRATOS CONVENIOS DICTAMINADOS/ CONTRATOS CONVENIOS RECIBIDOS)*100</t>
  </si>
  <si>
    <t>PORCENTAJE DE REGLAMENTOS Y NORMATIVAS ACTUALIZADAS.</t>
  </si>
  <si>
    <t>A: NUMERO DE REGLAMENTOS ACTUALIZADOS</t>
  </si>
  <si>
    <t>6 NUMERO DE REGLAMENTOS ACTUALIZADOS</t>
  </si>
  <si>
    <t>NÚMERO DE ASESORIAS OTORGADAS</t>
  </si>
  <si>
    <t>(A: NÚMERO DE ASESORÍAS ATENDIDAS / B: NÚMERO DE ASESORÍAS SOLICITADAS) * 100</t>
  </si>
  <si>
    <t>100% NÚMERO DE ASESORÍAS ATENDIDAS/NÚMERO DE ASESORÍAS SOLICITADAS)*100</t>
  </si>
  <si>
    <t>PORCENTAJE DE ASESORÍAS OTORGADOS</t>
  </si>
  <si>
    <t>100% NÚMERO DE ASESORÍAS ATENDIDAS/NÚMERO DE ASESORÍAS SOLICITADAS)100</t>
  </si>
  <si>
    <t>CANTIDAD DE CAPACITACIONES A SERVIDORES PÚBLICOS</t>
  </si>
  <si>
    <t>A: NUMERO DE CURSOS Y TALLERES IMPARTIDOS A SERVIDORES PÚB: LICOS</t>
  </si>
  <si>
    <t>30 NUMERO DE CURSOS Y TALLERES IMPARTIDOS A SERVIDORES PÚBLICOS</t>
  </si>
  <si>
    <t>MEDIOS DE DIFUSIÓN DERECHOS HUMANOS PUBLICADOS Y ENTREGADOS</t>
  </si>
  <si>
    <t>A: NÚMERO DE MEDIOS DE DIFUSIÓN ENTREGADOS</t>
  </si>
  <si>
    <t>2 NÚMERO DE MEDIOS DE DIFUSIÓN ENTREGADOS</t>
  </si>
  <si>
    <t>PRESERVACIÓN DEL ACERVO HISTÓRICO (2024)</t>
  </si>
  <si>
    <t>PRESERVACIÓN DEL ARCHIVO HISTÓRICO</t>
  </si>
  <si>
    <t>A: NÚMERO DE CONFERENCIAS</t>
  </si>
  <si>
    <t>6 NÚMERO DE CONFERENCIAS</t>
  </si>
  <si>
    <t>CIUDANIA COMPROMETIDA</t>
  </si>
  <si>
    <t>A: NÚMERO DE ACCIONES</t>
  </si>
  <si>
    <t>12 NÚMERO DE ACCIONES</t>
  </si>
  <si>
    <t>ARCHIVO CLASIFICADO</t>
  </si>
  <si>
    <t>(A: NUMERO DE DOCUMENTOS GENERADOS AÑO ACTUAL/ / B: NUMERO DE DOCUMENTOS GENERADOS AÑO ANTERIOR) * 100</t>
  </si>
  <si>
    <t>100% NUMERO DE DOCUMENTOS GENERADOS AÑO ACTUAL/ NUMERO DE DOCUMENTOS GENERADOS AÑO ANTERIOR)X100</t>
  </si>
  <si>
    <t>CENSO DE DOCUMENTOS</t>
  </si>
  <si>
    <t>A: NUMERO DE DOCUMENTOS DE VALOR HISTÓRICO EN RESGUARDO ( PUB: LICACIONES DIGITALES Y ARCHIVOS FÍSICOS)</t>
  </si>
  <si>
    <t>200 NUMERO DE DOCUMENTOS DE VALOR HISTÓRICO EN RESGUARDO ( PUBLICACIONES DIGITALES Y ARCHIVOS FÍSICOS)</t>
  </si>
  <si>
    <t>CANTIDAD DE ÁREAS</t>
  </si>
  <si>
    <t>A: NUMERO DE ÁREAS GENERADORAS</t>
  </si>
  <si>
    <t>45 NUMERO DE ÁREAS GENERADORAS</t>
  </si>
  <si>
    <t>PROCESOS DE ARCHIVO CLASIFICADO</t>
  </si>
  <si>
    <t>A: NUMERO DE PROCESOS DOCUMENTOS DEL ARCHIVO CLASIFICADO</t>
  </si>
  <si>
    <t>3 NUMERO DE PROCESOS DOCUMENTOS DEL ARCHIVO CLASIFICADO</t>
  </si>
  <si>
    <t>CANTIDAD DE INVESTIGACIONES REALIZADAS</t>
  </si>
  <si>
    <t>A: NUMERO DE INVESTIGACIONES DE TEMAS REALIZADOS</t>
  </si>
  <si>
    <t>1 NUMERO DE INVESTIGACIONES DE TEMAS REALIZADOS</t>
  </si>
  <si>
    <t>CANTIDAD DE DIFUSIONES</t>
  </si>
  <si>
    <t>A: NUMERO DE DIFUSIONES DE TEMAS DE INTERÉS HISTÓRICO</t>
  </si>
  <si>
    <t>5 NUMERO DE DIFUSIONES DE TEMAS DE INTERÉS HISTÓRICO</t>
  </si>
  <si>
    <t>IMPARTICIÓN DE JUSTICIA ADMINISTRATIVA MUNICIPAL (2024)</t>
  </si>
  <si>
    <t>(A: TOTAL DE ENCUESTADOS CON RESPUESTA FAVORAB: TOTAL DE ENCUESTAS REALIZADASLES / B: TOTAL DE ENCUESTAS REALIZADAS) * 100</t>
  </si>
  <si>
    <t>80% TOTAL DE ENCUESTADOS CON RESPUESTA FAVORABLES</t>
  </si>
  <si>
    <t>PORCENTAJE DE CIUDADANOS ORIENTADOS</t>
  </si>
  <si>
    <t>(A: CANTIDAD DE ORIENTACIONES OTORGADAS / B: TOTAL DE CIUDADANOS QUE SOLICITAN ORIENTACIÓN ) * 100</t>
  </si>
  <si>
    <t>100%(CANTIDAD DE ORIENTACIONES OTORGADAS / TOTAL DE CIUDADANOS QUE SOLICITAN ORIENTACIÓN) X 100</t>
  </si>
  <si>
    <t>PORCENTAJE DE DEMANDAS ADMINISTRATIVAS TRAMITADAS.</t>
  </si>
  <si>
    <t>(A: NÚMERO DE DEMANDAS ATENDIDAS EN TODAS SUS ETAPAS PROCESALES / B: NÚMERO DE DEMANDAS RECIBIDAS ) * 100</t>
  </si>
  <si>
    <t>100% (NÚMERO DE DEMANDAS ATENDIDAS EN TODAS SUS ETAPAS PROCESALES / NÚMERO DE DEMANDAS RECIBIDAS) X100</t>
  </si>
  <si>
    <t>DIVULGAR LA EXISTENCIA DEL JUZGADO ADMINISTRATIVO.</t>
  </si>
  <si>
    <t>A: NUMERO DE CAMPAÑAS REALIZADAS DURANTE EL AÑO</t>
  </si>
  <si>
    <t>3 NUMERO DE CAMPAÑAS REALIZADAS DURANTE EL AÑO</t>
  </si>
  <si>
    <t>ACTUALIZACIÓN DE LA NORMATIVIDAD</t>
  </si>
  <si>
    <t>A: NUEVO REGLAMENTO PUB: LICADO</t>
  </si>
  <si>
    <t>1 NUEVO REGLAMENTO PUBLICADO</t>
  </si>
  <si>
    <t>PORCENTAJE DE SENTENCIAS EMITIDAS</t>
  </si>
  <si>
    <t>(A: NUMERO DE SENTENCIAS EMITIDAS / B: NUMERO DE DEMANDAS RECIBIDAS) * 100</t>
  </si>
  <si>
    <t>100% NUMERO DE SENTENCIAS EMITIDAS/NUMERO DE DEMANDAS RECIBIDAS)X100</t>
  </si>
  <si>
    <t>ÍNDICE DE DEMANDAS EN LIBRO ADMITIDAS Y DESECHADAS</t>
  </si>
  <si>
    <t>(A: NUMERO DE EXPEDIENTES REALIZADOS / B: NUMERO DE DEMANDAS RECIBIDAS Y ADMITIDAS) * 100</t>
  </si>
  <si>
    <t>100% (NUMERO DE EXPEDIENTES REALIZADOS / NUMERO DE DEMANDAS RECIBIDAS Y ADMITIDAS )X100</t>
  </si>
  <si>
    <t>ÍNDICE DE SENTENCIAS EJECUTORIADAS</t>
  </si>
  <si>
    <t>(A: NUMERO DE SENTENCIAS DICTADAS / B: /NUMERO DE ASUNTOS TRAMITADOS ) * 100</t>
  </si>
  <si>
    <t>100% (NUMERO DE SENTENCIAS DICTADAS / NUMERO DE ASUNTOS TRAMITADOS)100</t>
  </si>
  <si>
    <t>PROFESIONALIZACIÓN DE LOS FUNCIONARIOS</t>
  </si>
  <si>
    <t>A: NUMERO DE FUNCIONARIOS DEL ÁREA CAPACITADOS DURANTE EL EJERCICIO ACTUAL</t>
  </si>
  <si>
    <t>5 NUMERO DE FUNCIONARIOS DEL ÁREA CAPACITADOS DURANTE EL EJERCICIO ACTUAL</t>
  </si>
  <si>
    <t>SESIONES DE CONSULTA</t>
  </si>
  <si>
    <t>A: NUMERO DE CONSULTAS PLANEADAS PARA DEFINIR LAS NORMAS A REFORMARSE</t>
  </si>
  <si>
    <t>4 NUMERO DE CONSULTAS PLANEADAS PARA DEFINIR LAS NORMAS A REFORMARSE</t>
  </si>
  <si>
    <t>ENLACE S.R.E. (2024)</t>
  </si>
  <si>
    <t>PERCEPCIÓN DE TRAMITE</t>
  </si>
  <si>
    <t>(A: NÚMERO DE PERSONAS ENCUESTADAS QUE EXPRESARON SATISFACCIÓN RESPECTO DE LA APORTACIÓN DE LAS ACTIVIDADES / B: TOTAL DE PERSONAS ENCUESTADAS) * 100</t>
  </si>
  <si>
    <t>80% NÚMERO DE PERSONAS ENCUESTADAS QUE EXPRESARON SATISFACCIÓN RESPECTO DE LA APORTACIÓN DE LAS ACTIVIDADES</t>
  </si>
  <si>
    <t>TOTAL DE PASAPORTES</t>
  </si>
  <si>
    <t>((A: NÚMERO DE PASAPORTES EXPEDIDOS AÑO ACTUAL / B: NÚMERO DE PASAPORTES EXPEDIDOS AÑO ANTERIOR) - 1) * 100</t>
  </si>
  <si>
    <t>15% NÚMERO DE PASAPORTES EXPEDIDOS AÑO ACTUAL /NÚMERO DE PASAPORTES EXPEDIDOS AÑO ANTERIOR)-1X100</t>
  </si>
  <si>
    <t>TRAMITE EN TIEMPO</t>
  </si>
  <si>
    <t>(A: (NUMERO DE PASAPORTES EMITIDOS DENTRO DE LOS DÍAS CONTEMPLADOS / B: NUMERO DE PASAPORTES ENTREGADOS) * 100</t>
  </si>
  <si>
    <t>100% (NUMERO DE PASAPORTES EMITIDOS DENTRO DE LOS DÍAS CONTEMPLADOS / NUMERO DE PASAPORTES ENTREGADOS )*100</t>
  </si>
  <si>
    <t>MANUAL DE INDICADOR</t>
  </si>
  <si>
    <t>A: NUMERO DE PROCESOS ADMINISTRATIVO IDENTIFICADOS</t>
  </si>
  <si>
    <t>2 NUMERO DE PROCESOS ADMINISTRATIVO IDENTIFICADOS</t>
  </si>
  <si>
    <t>FORMATO DE INFORMACIÓN</t>
  </si>
  <si>
    <t>A: NUMERO DE CAMPAÑAS EN MEDIOS INFORMATIVOS</t>
  </si>
  <si>
    <t>2 NUMERO DE CAMPAÑAS EN MEDIOS INFORMATIVOS</t>
  </si>
  <si>
    <t>NUMERO DE ORIENTACIONES Y ASESORÍAS</t>
  </si>
  <si>
    <t>(A: NUMERO DE ORIENTACIONES Y ASESORÍA ATENDIDAS / B: NUMERO DE ORIENTACIONES Y ASESORÍA SOLICITADAS) * 100</t>
  </si>
  <si>
    <t>100% ((NUMERO DE ORIENTACIONES Y ASESORÍA ATENDIDAS/ NUMERO DE ORIENTACIONES Y ASESORÍA SOLICITADAS)*100</t>
  </si>
  <si>
    <t>TOTAL DE SOLICITUDES</t>
  </si>
  <si>
    <t>(A: SOLICITUDES EN PROCESO / B: SOLICITUDES REGISTRADAS) * 100</t>
  </si>
  <si>
    <t>100% (SOLICITUDES EN PROCESO/ SOLICITUDES REGISTRADAS)* 100</t>
  </si>
  <si>
    <t>MANUAL DE OPERACIÓN</t>
  </si>
  <si>
    <t>A: MANUALES OPERATIVOS ACTUALIZADOS</t>
  </si>
  <si>
    <t>1 MANUALES OPERATIVOS ACTUALIZADOS</t>
  </si>
  <si>
    <t>CAPACITACIÓN DEL FUNCIONARIO</t>
  </si>
  <si>
    <t>A: NUMERO DE FUNCIONARIOS CAPACITADOS</t>
  </si>
  <si>
    <t>5 NUMERO DE FUNCIONARIOS CAPACITADOS</t>
  </si>
  <si>
    <t>MATERIAL INFORMATIVO</t>
  </si>
  <si>
    <t>A: NUMERO DE MATERIALES DESARROLLADOS Y ELAB: ORADOS PARA REDES SOCIALES</t>
  </si>
  <si>
    <t>4 NUMERO DE MATERIALES DESARROLLADOS Y ELABORADOS PARA REDES SOCIALES</t>
  </si>
  <si>
    <t>REPATRIACIONES</t>
  </si>
  <si>
    <t>(A: NUMERO DE REPATRIACIONES ATENDIDAS / B: NUMERO DE REPATRIACIONES SOLICITADOS)) * 100</t>
  </si>
  <si>
    <t>100% (NUMERO DE REPATRIACIONES ATENDIDAS/NUMERO DE REPATRIACIONES SOLICITADOS)*100</t>
  </si>
  <si>
    <t>PENSIÓN DE SEGURO SOCIAL</t>
  </si>
  <si>
    <t>(A: GESTIÓN DE LA PENSIÓN DEL SEGURO SOCIAL ATENDIDAS/ / B: GESTIÓN DE LA PENSIÓN DEL SEGURO SOCIAL SOLICITADAS) * 100</t>
  </si>
  <si>
    <t>100% (GESTIÓN DE LA PENSIÓN DEL SEGURO SOCIAL ATENDIDAS/ GESTIÓN DE LA PENSIÓN DEL SEGURO SOCIAL SOLICITADAS)*100</t>
  </si>
  <si>
    <t>FORTALECIMIENTO DE LOS INGRESOS PROPIOS (2024)</t>
  </si>
  <si>
    <t>IMPUESTO PREDIAL Y CATASTRO</t>
  </si>
  <si>
    <t>TASA DE CRECIMIENTO DE LA RECAUDACIÓN COMO RESULTADO DE LA ACTUALIZACIÓN CATASTRAL.</t>
  </si>
  <si>
    <t>(A: TOTAL DE INGRESOS RECAUDADOS AÑO ACTUAL / B: TOTAL DE INGRESOS PRONOSTICADOS AÑO ACTUAL) * 100</t>
  </si>
  <si>
    <t>100% TOTAL DE INGRESOS RECAUDADOS AÑO ACTUAL / TOTAL DE INGRESOS PRONOSTICADOS AÑO ACTUAL)100</t>
  </si>
  <si>
    <t>INCREMENTO DE LA RECAUDACIÓN DEL IMPUESTO PREDIAL, SERVICIOS CATASTRALES Y TRANSMISIONES PATRIMONIALES.</t>
  </si>
  <si>
    <t>((A: MONTO RECAUDACIÓN AÑO ACTUAL / B: MONTO RECAUDACIÓN AÑO ANTERIOR) - 1) * 100</t>
  </si>
  <si>
    <t>4% ((MONTO RECAUDACIÓN AÑO ACTUAL / MONTO RECAUDACIÓN AÑO ANTERIOR -1) X100</t>
  </si>
  <si>
    <t>REGISTRO Y ACTUALIZACIÓN CATASTRAL.</t>
  </si>
  <si>
    <t>A: NUMERO DE REGISTROS Y ACTUALIZACIONES DE CATASTRAL DURANTE EL AÑO</t>
  </si>
  <si>
    <t>6 000 NUMERO DE REGISTROS Y ACTUALIZACIONES DE CATASTRAL DURANTE EL AÑO</t>
  </si>
  <si>
    <t>EXPEDICIÓN DE CONSTANCIAS Y CERTIFICADOS DE NO ADEUDO E HISTORIAS DE MOVIMIENTOS REGISTRALES</t>
  </si>
  <si>
    <t>A: NÚMERO DE DOCUMENTOS EMITIDOS AÑO</t>
  </si>
  <si>
    <t>200 NÚMERO DE DOCUMENTOS EMITIDOS AÑO</t>
  </si>
  <si>
    <t>NÚMERO DE CAMPAÑAS PARA EL PAGO OPORTUNO ( (DESCUENTOS POR PRONTO PAGO, PAGO CON TARJETAS BANCARIAS, PROGRAMA DE DESCUENTOS EN RECARGOS, PAGO EN LINEA)</t>
  </si>
  <si>
    <t>A: NUMERO DE CAMPAÑAS</t>
  </si>
  <si>
    <t>2 NUMERO DE CAMPAÑAS</t>
  </si>
  <si>
    <t>AVALÚOS REVISADOS A PERITOS</t>
  </si>
  <si>
    <t>A: TOTAL DE AVALÚOS REVISADOS</t>
  </si>
  <si>
    <t>1 500 TOTAL DE AVALÚOS REVISADOS</t>
  </si>
  <si>
    <t>REGULARIZACIÓN Y GENERAR UNA BASE DE DATOS CONFIABLE</t>
  </si>
  <si>
    <t>A: (TOTAL DE AVALÚOS REGULARIZADOS</t>
  </si>
  <si>
    <t>6 000 (TOTAL DE AVALÚOS REGULARIZADOS</t>
  </si>
  <si>
    <t>CUENTAS DEPURADAS</t>
  </si>
  <si>
    <t>(A: CARTERA VENCIDA RECUPERADA / B: CARTERA VENCIDA) * 100</t>
  </si>
  <si>
    <t>20% CARTERA VENCIDA RECUPERADA/ CARTERA VENCIDA)100</t>
  </si>
  <si>
    <t>TRASLADOS DE DOMINIO</t>
  </si>
  <si>
    <t>A: NUMERO DE TRASLADOS DE DOMINIO REALIZADOS</t>
  </si>
  <si>
    <t>1 500 NUMERO DE TRASLADOS DE DOMINIO REALIZADOS</t>
  </si>
  <si>
    <t>A: NUMERO DE DOCUMENTOS EMITIDOS EN EL AÑO</t>
  </si>
  <si>
    <t>200 NUMERO DE DOCUMENTOS EMITIDOS EN EL AÑO</t>
  </si>
  <si>
    <t>MEDIO OPORTUNOS DE PAGO</t>
  </si>
  <si>
    <t>A: NUMERO DE PROGRAMAS DE DIFUSIÓN Y PROMOCIÓN ( REDES SOCIALES -MATERIAL IMPRESO, OTROS)</t>
  </si>
  <si>
    <t>3 NUMERO DE PROGRAMAS DE DIFUSIÓN Y PROMOCIÓN ( REDES SOCIALES -MATERIAL IMPRESO, OTROS)</t>
  </si>
  <si>
    <t>NUMERO DE CUENTAS ACTUALIZADAS</t>
  </si>
  <si>
    <t>(A: TOTAL DE B: TOTAL DE BASE DE DATOSASE DE DATOS ACTUALIZADA / B: TOTAL DE BASE DE DATOS) * 100</t>
  </si>
  <si>
    <t>90% ((TOTAL DE BASE DE DATOS ACTUALIZADA / TOTAL DE BASE DE DATOS)*100</t>
  </si>
  <si>
    <t>CARTOGRÁFIA ACTUALIZADA</t>
  </si>
  <si>
    <t>20% (TOTAL DE BASE DE DATOS ACTUALIZADA / TOTAL DE BASE DE DATOS)*100</t>
  </si>
  <si>
    <t>EQUIDAD DE GENERO Y COMBATE A LA VIOLENCIA (2024)</t>
  </si>
  <si>
    <t>ÉXITO DE LA MUJER</t>
  </si>
  <si>
    <t>(A: NUMERO DE MUJERES EMPODERADAS LAB: NUMERO DE MUJERES ATENDIDAS DESEMPLEADAS O VIOLENTADAS ATENDIDAS ORANDO O B: NUMERO DE MUJERES ATENDIDAS DESEMPLEADAS O VIOLENTADAS ATENDIDAS ENEFICIADAS / B: NUMERO DE MUJERES ATENDIDAS DESEMPLEADAS O VIOLENTADAS ATENDIDAS ) * 100</t>
  </si>
  <si>
    <t>80% NUMERO DE MUJERES EMPODERADAS LABORANDO O BENEFICIADAS</t>
  </si>
  <si>
    <t>MUJER SIN VIOLENCIA</t>
  </si>
  <si>
    <t>(A: NUMERO DE MUJERES CON SUPERACIÓN DE SITUACIÓN DE VIOLENCIA / B: NUMERO DE MUJERES ATENDIDAS VIOLENTADAS) * 100</t>
  </si>
  <si>
    <t>80% NUMERO DE MUJERES CON SUPERACIÓN DE SITUACIÓN DE VIOLENCIA</t>
  </si>
  <si>
    <t>CANALIZAR CASOS ESPECIALES A LAS INSTANCIAS FACULTADAS PARA ATENDERLOS.</t>
  </si>
  <si>
    <t>A: NUMERO DE CANALIZACIONES REALIZADAS</t>
  </si>
  <si>
    <t>5 NUMERO DE CANALIZACIONES REALIZADAS</t>
  </si>
  <si>
    <t>CAMPAÑAS A MUJERES</t>
  </si>
  <si>
    <t>A: NUMERO DE CAMPAÑAS REALIZADAS</t>
  </si>
  <si>
    <t>2 NUMERO DE CAMPAÑAS REALIZADAS</t>
  </si>
  <si>
    <t>PROGRAMAS A MUJERES PROMOCIONADOS</t>
  </si>
  <si>
    <t>A: NÚMERO DE PROGRAMAS EFECUTADOS</t>
  </si>
  <si>
    <t>1 NÚMERO DE PROGRAMAS EFECUTADOS</t>
  </si>
  <si>
    <t>TERAPIAS INDIVIDUALES. ATENCIÓN PSICOLÓGICA, DESDE UNA SESIÓN HASTA 12 SEGÚN SEA NECESARIO.</t>
  </si>
  <si>
    <t>A: NUMERO DE TERAPIAS REALIZADAS AÑO ACTUAL</t>
  </si>
  <si>
    <t>50 NUMERO DE TERAPIAS REALIZADAS AÑO ACTUAL</t>
  </si>
  <si>
    <t>ATENCIÓN JURÍDICA</t>
  </si>
  <si>
    <t>A: NUMERO DE ASESORÍAS PROPORCIONADAS AÑO ACTUAL</t>
  </si>
  <si>
    <t>5 NUMERO DE ASESORÍAS PROPORCIONADAS AÑO ACTUAL</t>
  </si>
  <si>
    <t>FOLLETOS Y TRÍPTICOS</t>
  </si>
  <si>
    <t>A: NUMERO DE MATERIAL INFORMATIVOS ENTREGADOS</t>
  </si>
  <si>
    <t>4 NUMERO DE MATERIAL INFORMATIVOS ENTREGADOS</t>
  </si>
  <si>
    <t>TEMAS DE CONTENIDOS</t>
  </si>
  <si>
    <t>A: NUMERO DE CONTENIDOS DESARROLLADOS</t>
  </si>
  <si>
    <t>6 NUMERO DE CONTENIDOS DESARROLLADOS</t>
  </si>
  <si>
    <t>EDUCACIÓN PARA ADULTOS</t>
  </si>
  <si>
    <t>A: NUMERO DE PERSONAS VINCULADAS</t>
  </si>
  <si>
    <t>3 NUMERO DE PERSONAS VINCULADAS</t>
  </si>
  <si>
    <t>PROGRAMAS DE APOYOS ALIMENTICIOS</t>
  </si>
  <si>
    <t>A: NUMERO DE MUJERES B: ENEFICIADAS</t>
  </si>
  <si>
    <t>1 NUMERO DE MUJERES BENEFICIADAS</t>
  </si>
  <si>
    <t>DESARROLLO URBANO Y SUSTENTABLE (2024)</t>
  </si>
  <si>
    <t>(A: NUMERO DE ENCUESTAS DENTRO DEL RANGO FAVORAB: NUMERO TOTAL DE ENCUESTAS REALIZADASLE / B: NUMERO TOTAL DE ENCUESTAS REALIZADAS) * 100</t>
  </si>
  <si>
    <t>80% NUMERO DE ENCUESTAS DENTRO DEL RANGO FAVORABLE / NUMERO TOTAL DE ENCUESTAS REALIZADAS)100</t>
  </si>
  <si>
    <t>ACTUALIZAR LAS DIFERENTES NORMATIVAS APLICADAS</t>
  </si>
  <si>
    <t>1 NUMERO DE REGLAMENTOS ACTUALIZADOS</t>
  </si>
  <si>
    <t>PERMISOS EXPEDIDOS EN MATERIA DE CONSTRUCCIÓN</t>
  </si>
  <si>
    <t>(A: TRAMITES AUTORIZADOS CON CUMPLIMIENTO DE LA NORMATIVIDAD / B: TRAMITES SOLICITADOS) * 100</t>
  </si>
  <si>
    <t>100% TRAMITES AUTORIZADOS CON CUMPLIMIENTO DE LA NORMATIVIDAD / TRAMITES SOLICITADOS )100</t>
  </si>
  <si>
    <t>PROGRAMA DE REGULARIZACIÓN DE REGLAMENTOS</t>
  </si>
  <si>
    <t>A: REGLAMENTOS EN MATERIA DE DESARROLLO URB: ANO IMPLEMENTADO</t>
  </si>
  <si>
    <t>3 REGLAMENTOS EN MATERIA DE DESARROLLO URBANO IMPLEMENTADO</t>
  </si>
  <si>
    <t>AVANCE EN REGULARIZACIÓN DE ASENTAMIENTOS</t>
  </si>
  <si>
    <t>A: (NUMERO DE ASENTAMIENTOS REGULARIZADOS</t>
  </si>
  <si>
    <t>1 (NUMERO DE ASENTAMIENTOS REGULARIZADOS</t>
  </si>
  <si>
    <t>NOMENCLATURA</t>
  </si>
  <si>
    <t>A: (NUMERO DE CALLES IDENTIFICADAS Y COLOCADAS CON NUEVA SEÑALÉTICA</t>
  </si>
  <si>
    <t>300 (NUMERO DE CALLES IDENTIFICADAS Y COLOCADAS CON NUEVA SEÑALÉTICA</t>
  </si>
  <si>
    <t>SENSIBILIZACIÓN CIUDADANA</t>
  </si>
  <si>
    <t>A: (NUMERO DE TALLERES Y ACCIONES REALIZADAS)</t>
  </si>
  <si>
    <t>2 (NUMERO DE TALLERES Y ACCIONES REALIZADAS)</t>
  </si>
  <si>
    <t>ÁREAS VERDES EN EL MUNICIPIO REHABILITADAS</t>
  </si>
  <si>
    <t>A: (NÚMERO DE ÁREAS CREADAS Y / O ÁREAS A REHAB: ILITAR)</t>
  </si>
  <si>
    <t>10 (NÚMERO DE ÁREAS CREADAS Y / O ÁREAS A REHABILITAR)</t>
  </si>
  <si>
    <t>DISPOSICIONES EN MATERIA AMBIENTAL</t>
  </si>
  <si>
    <t>A: REGLAMENTO DEL MEDIO AMB: IENTE ACTUALIZADO</t>
  </si>
  <si>
    <t>1 REGLAMENTO DEL MEDIO AMBIENTE ACTUALIZADO</t>
  </si>
  <si>
    <t>TRÁMITES REQUERIDOS POR LA CIUDADANÍA</t>
  </si>
  <si>
    <t>(A: TRAMITES AUTORIZADOS CON CUMPLIMIENTO DE LA NORMATIVIDAD / B: RAMITES SOLICITADOS ) * 100</t>
  </si>
  <si>
    <t>REGLAMNETOS DE EJECUCIÓN</t>
  </si>
  <si>
    <t>A: REGLAMENTOS ACTUALIZADOS</t>
  </si>
  <si>
    <t>3 REGLAMENTOS ACTUALIZADOS</t>
  </si>
  <si>
    <t>VERIFICACIÓN DE ASENTAMIENTOS</t>
  </si>
  <si>
    <t>A: NUMERO DE ASENTAMIENTOS IRREGULARES IDENTIFICADOS</t>
  </si>
  <si>
    <t>20 NUMERO DE ASENTAMIENTOS IRREGULARES IDENTIFICADOS</t>
  </si>
  <si>
    <t>PLANOS DE SEÑALÉTICA</t>
  </si>
  <si>
    <t>A: NUMERO DE PLANOS PARA COLOCACIÓN DE NUEVA SEÑALÉTICA</t>
  </si>
  <si>
    <t>1 NUMERO DE PLANOS PARA COLOCACIÓN DE NUEVA SEÑALÉTICA</t>
  </si>
  <si>
    <t>BRIGADAS REALIZADAS</t>
  </si>
  <si>
    <t>A: (NÚMERO DE B: RIGADAS-OPERATIVOS REALIZADAS EN EL AÑO)</t>
  </si>
  <si>
    <t>12 (NÚMERO DE BRIGADAS-OPERATIVOS REALIZADAS EN EL AÑO)</t>
  </si>
  <si>
    <t>DIFUSIONES IMPLEMENTADAS</t>
  </si>
  <si>
    <t>A: DIFUSIONES Y FOLLETOS ENTREGADOS DE LOS PROGRAMA</t>
  </si>
  <si>
    <t>4 DIFUSIONES Y FOLLETOS ENTREGADOS DE LOS PROGRAMA</t>
  </si>
  <si>
    <t>ATENCIÓN CIUDADANA.</t>
  </si>
  <si>
    <t>A: (NÚMERO DE REPORTES ATENDIDOS/NÚMERO DE REPORTES)X100</t>
  </si>
  <si>
    <t>4 (NÚMERO DE REPORTES ATENDIDOS/NÚMERO DE REPORTES)X100</t>
  </si>
  <si>
    <t>VERIFICANDO MI VEHÍCULO GANAMOS TODOS</t>
  </si>
  <si>
    <t>A: NÚMERO OPERATIVOS REALIZADOS</t>
  </si>
  <si>
    <t>4 NÚMERO OPERATIVOS REALIZADOS</t>
  </si>
  <si>
    <t>CAMPAÑA DE ESTERILIZACIÓN MASIVA Y FELINA MUNICIPAL</t>
  </si>
  <si>
    <t>A: NÚMERO DE CAMPAÑAS DE ESTERILIZACIÓN</t>
  </si>
  <si>
    <t>10 NÚMERO DE CAMPAÑAS DE ESTERILIZACIÓN</t>
  </si>
  <si>
    <t>REFORESTACIONES</t>
  </si>
  <si>
    <t>A: NÚMERO DE ARB: OLES PLANTADOS</t>
  </si>
  <si>
    <t>600 NÚMERO DE ARBOLES PLANTADOS</t>
  </si>
  <si>
    <t>DISPOSICIONES EN MATERIA DE PREDIOS EN ABANDONO</t>
  </si>
  <si>
    <t>A:</t>
  </si>
  <si>
    <t>1 REGLAMENTO DE PREDIOS EN ABANDONO</t>
  </si>
  <si>
    <t>REGULACIÓN DEL USO DE LA VÍA PUBLICA Y VENTA DE BEBIDAS ALCOHÓLICAS (2024)</t>
  </si>
  <si>
    <t>(A: NUMERO DE RESPUESTAS FAVORAB: TOTAL DE ENCUESTADOSLES / B: TOTAL DE ENCUESTADOS) * 100</t>
  </si>
  <si>
    <t>90% (NUMERO DE RESPUESTAS FAVORABLES/ TOTAL DE ENCUESTADOS)100</t>
  </si>
  <si>
    <t>VARIACIÓN EN EL NÚMERO DE QUEJAS</t>
  </si>
  <si>
    <t>100% ((NUMERO DE QUEJAS ATENDIDAS / NUMERO DE QUEJAS RECIBIDAS )100</t>
  </si>
  <si>
    <t>PORCENTAJE DE COMERCIANTES QUE NO ESTÁN REGULARIZADOS</t>
  </si>
  <si>
    <t>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</t>
  </si>
  <si>
    <t>75% NUMERO DE PUESTOS (ÁREA DE TRABAJO EN VÍA PUBLICA DE LOS COMERCIANTES AMBULANTES Y SEMIFIJOS) REGULARIZADOS/ TOTAL DE COMERCIANTES AMBULANTES Y SEMIFIJOS ESTABLECIDOS)100</t>
  </si>
  <si>
    <t>PORCENTAJE DE VARIACIÓN EN EL NÚMERO DE ESTABLECIMIENTOS QUE EXPENDEN BEBIDAS ALCOHÓLICAS SIN CONTAR CON LA RESPECTIVA LICENCIA.</t>
  </si>
  <si>
    <t>(A: NÚMERO DE ESTAB: TOTAL DE ESTABLECIMIENTOS DETECTADOSLECIMIENTOS IRREGULARES REGULARIZADOS / B: TOTAL DE ESTABLECIMIENTOS DETECTADOS) * 100</t>
  </si>
  <si>
    <t>50% ((NÚMERO DE ESTABLECIMIENTOS IRREGULARES REGULARIZADOS / TOTAL DE ESTABLECIMIENTOS DETECTADOS ) X 100</t>
  </si>
  <si>
    <t>PADRONES DE NEGOCIOS</t>
  </si>
  <si>
    <t>A: (NÚMERO DE PADRONES ACTUALIZADOS</t>
  </si>
  <si>
    <t>3 (NÚMERO DE PADRONES ACTUALIZADOS</t>
  </si>
  <si>
    <t>CONTROL Y VIGILANCIA DE COMERCIO ESTABLECIDO</t>
  </si>
  <si>
    <t>A: ((NÚMERO DE OPERATIVOS REALIZADOS DURANTE EL AÑO ACTUAL</t>
  </si>
  <si>
    <t>12 ((NÚMERO DE OPERATIVOS REALIZADOS DURANTE EL AÑO ACTUAL</t>
  </si>
  <si>
    <t>PORCENTAJE DEL PADRÓN ACTUALIZADO</t>
  </si>
  <si>
    <t>A: NUMERO DE PADRONES ACTUALIZADOS</t>
  </si>
  <si>
    <t>4 NUMERO DE PADRONES ACTUALIZADOS</t>
  </si>
  <si>
    <t>PORCENTAJE DE CUMPLIMIENTO DE PROGRAMA DE FISCALIZACIÓN PREVENTIVA</t>
  </si>
  <si>
    <t>A: (NÚMERO DE OPERATIVOS DE FISCALIZACIÓN REALIZADOS</t>
  </si>
  <si>
    <t>12 (NÚMERO DE OPERATIVOS DE FISCALIZACIÓN REALIZADOS</t>
  </si>
  <si>
    <t>CREDENCIALIZACIÓN DE PADRONES</t>
  </si>
  <si>
    <t>A: (CREDENCIALES ENTREGADAS A COMERCIANTES/ NÚMERO DE COMERCIANTES EN PADRONES)</t>
  </si>
  <si>
    <t>3 (CREDENCIALES ENTREGADAS A COMERCIANTES/ NÚMERO DE COMERCIANTES EN PADRONES)</t>
  </si>
  <si>
    <t>ATENCIÓN AL SECTOR RURAL (2024)</t>
  </si>
  <si>
    <t>PORCENTAJE DE COMUNIDADES RURALES BENEFICIADAS.</t>
  </si>
  <si>
    <t>(A: NÚMERO DE COMUNIDADES RURALES ATENDIDAS / B: TOTAL DE COMUNIDADES RURALES DEL MUNICIPIO) * 100</t>
  </si>
  <si>
    <t>100% (NÚMERO DE COMUNIDADES RURALES ATENDIDAS / TOTAL DE COMUNIDADES RURALES DEL MUNICIPIO) X 100</t>
  </si>
  <si>
    <t>COBERTURA DE ATENCIÓN DE PRODUCTORES AGROPECUARIOS ATENDIDOS.</t>
  </si>
  <si>
    <t>(A: PRODUCTORES APOYADOS / B: TOTAL DE PRODUCTORES AGROPECUARIOS REGISTRADOS) * 100</t>
  </si>
  <si>
    <t>80% (PRODUCTORES APOYADOS / TOTAL DE PRODUCTORES AGROPECUARIOS REGISTRADOS ) X 100</t>
  </si>
  <si>
    <t>AGUAS PLUVIALES ALMACENADAS</t>
  </si>
  <si>
    <t>A: NÚMERO DE SISTERNAS DE ALMANCENAMIENTO DE AGUA PLUVIALES</t>
  </si>
  <si>
    <t>15 SISTERNAS DE ALMACENAMIENTO</t>
  </si>
  <si>
    <t>PRODUCTORES AGRÍCOLAS Y GANADEROS</t>
  </si>
  <si>
    <t>A: CANTIDAD DE PROGRAMAS GESTIONADOS</t>
  </si>
  <si>
    <t>4 CANTIDAD DE PROGRAMAS GESTIONADOS</t>
  </si>
  <si>
    <t>CAPACITACIÓN PARA EL CONTROL DE PLAGAS Y ENFERMEDADES EN LOS CULTIVOS, ENFERMEDADES DE LOS ANIMALES ZOOTÉCNICOS, CULTIVOS DE ALTERNATIVA, MANEJO SUSTENTABLE Y TECNOLOGÍAS</t>
  </si>
  <si>
    <t>A: NÚMERO DE PRODUCTORES CAPACITADOS</t>
  </si>
  <si>
    <t>250 NÚMERO DE PRODUCTORES CAPACITADOS</t>
  </si>
  <si>
    <t>SOLICITUDES ATENDIDAS.</t>
  </si>
  <si>
    <t>(A: NÚMERO DE SISTERNAS DE ALMANCENAMIENTO DE AGUA PLUVIALES / B: /NÚMERO DE SOLICITUDES DE SISTERNAS DE ALMACENAMIENTO DE AGUA PLUVIALES) * 100</t>
  </si>
  <si>
    <t>100% (NÚMERO DE SISTERNAS DE ALMANCENAMIENTO DE AGUA PLUVIALES/NÚMERO DE SOLICITUDES DE SISTERNAS DE ALMACENAMIENTO DE AGUA PLUVIALES)*100</t>
  </si>
  <si>
    <t>INSUMOS AGRÍCOLAS</t>
  </si>
  <si>
    <t>A: CANTIDAD DE AGRICULTORES APOYADOS</t>
  </si>
  <si>
    <t>400 CANTIDAD DE AGRICULTORES APOYADOS</t>
  </si>
  <si>
    <t>APOYOS DIRECTOS PARA LA CONSTRUCCIÓN O MEJORAMIENTO DE INFRAESTRUCTURA AGROPECUARIA</t>
  </si>
  <si>
    <t>A: TOTAL DE APOYOS EN INFRAESTRUCTURA ENTREGADOS ( AVES, GANADO, ASPERSORAS, MOLINOS)</t>
  </si>
  <si>
    <t>200 TOTAL DE APOYOS EN INFRAESTRUCTURA ENTREGADOS ( AVES, GANADO, ASPERSORAS, MOLINOS)</t>
  </si>
  <si>
    <t>SEGURO AGRÍCOLA, CONTROL DE PLAGAS</t>
  </si>
  <si>
    <t>A: NÚMERO DE CAPACITACIONES IMPARTIDAS</t>
  </si>
  <si>
    <t>3 NÚMERO DE CAPACITACIONES IMPARTIDAS</t>
  </si>
  <si>
    <t>PACAS DE RASTROJO Y/O ALIMENTO BALANCEADO.</t>
  </si>
  <si>
    <t>A: NÚMERO DEDE GANADEROS APOYADOS ESTE AÑO</t>
  </si>
  <si>
    <t>100 NÚMERO DEDE GANADEROS APOYADOS ESTE AÑO</t>
  </si>
  <si>
    <t>4 NÚMERO DE CAPACITACIONES IMPARTIDAS</t>
  </si>
  <si>
    <t>CAPACITACIÓN A PRODUCTORES</t>
  </si>
  <si>
    <t>A: CANTIDAD DE CAPACITACIONES REALIZADAS ESTE AÑO</t>
  </si>
  <si>
    <t>3 CANTIDAD DE CAPACITACIONES REALIZADAS ESTE AÑO</t>
  </si>
  <si>
    <t>UVEG - EDUCACIÓN OFICIAL, FLEXIBLE, ECONÓMICA Y SUFICIENTE (2024)</t>
  </si>
  <si>
    <t>INCREMENTO EN EL PORCENTAJE DE ALUMNOS EN MOROLEÓN, QUE ESTUDIAN UN NIVEL DE ESTUDIOS MEDIO SUPERIOR O SUPERIOR EN LA UVEG.</t>
  </si>
  <si>
    <t>(A: ALUMNOS QUE ESTUDIAN PREPARATORIA O UNIVERSIDAD EN LA UVEG / B: TOTAL DE ALUMNOS QUE ESTUDIAN PREPARATORIA O UNIVERSIDAD EN MOROLEÓN) * 100</t>
  </si>
  <si>
    <t>5% ALUMNOS QUE ESTUDIAN PREPARATORIA O UNIVERSIDAD EN LA UVEG</t>
  </si>
  <si>
    <t>INCREMENTO EN EL PORCENTAJE DE VARIACIÓN DE LA MATRÍCULA DE NUEVO INGRESO DE LA UVEG EN MOROLEÓN.</t>
  </si>
  <si>
    <t>((A: NÚMERO DE ALUMNOS INSCRITOS AÑO ACTUAL / B: NÚMERO DE ALUMNOS INSCRITOS AÑO ANTERIOR) - 1) * 100</t>
  </si>
  <si>
    <t>1% NÚMERO DE ALUMNOS INSCRITOS AÑO ACTUAL</t>
  </si>
  <si>
    <t>GENERACIÓN DE ACTIVIDADES Y EVENTOS PARA PARTICIPACIÓN E INTEGRACIÓN CON EL ALUMNADO</t>
  </si>
  <si>
    <t>(A: NÚMERO DE EVENTOS REALIZADOS / B: NÚMERO DE EVENTOS PROGRAMADO) * 100</t>
  </si>
  <si>
    <t>90% ((NÚMERO DE EVENTOS REALIZADOS/NÚMERO DE EVENTOS PROGRAMADO)X100</t>
  </si>
  <si>
    <t>INCREMENTO EN LA TASA DE VARIACIÓN DE PERSONAS QUE UTILIZAN LOS SERVICIOS BRINDADOS EN NUESTRAS INSTALACIONES.</t>
  </si>
  <si>
    <t>((A: NUMERO DE PERSONAS QUE UTILIZAN LAS INSTALACIONES AÑO ACTUAL / B: NÚMERO DE PERSONAS QUE UTILIZARON LAS INSTALACIONES AÑO ANTERIOR) - 1) * 100</t>
  </si>
  <si>
    <t>5% NUMERO DE PERSONAS QUE UTILIZAN LAS INSTALACIONES AÑO ACTUAL</t>
  </si>
  <si>
    <t>CUMPLIMIENTO DE PLAN DE MANTENIMIENTO ANUAL A INSTALACIONES Y VEHÍCULOS</t>
  </si>
  <si>
    <t>(A: NÚMERO DE ACCIONES DE MANTENIMIENTO REALIZADAS / B: NÚMERO DE ACCIONES DE MANTENIMIENTO PLANEADAS) * 100</t>
  </si>
  <si>
    <t>90% NÚMERO DE ACCIONES DE MANTENIMIENTO REALIZADAS</t>
  </si>
  <si>
    <t>CUMPLIMIENTO DE CAMPAÑA ANUAL DE PROMOCIÓN Y DIFUSIÓN.</t>
  </si>
  <si>
    <t>(A: NÚMERO DE ACTIVIDADES REALIZADOS / B: NÚMERO DE ACTIVIDADES PLANEADOS) * 100</t>
  </si>
  <si>
    <t>90% (NÚMERO DE ACTIVIDADES REALIZADOS/ NÚMERO DE ACTIVIDADES PLANEADOS)X100</t>
  </si>
  <si>
    <t>DEFENSA DE LOS INTERESES DEL MUNICIPIO (2024)</t>
  </si>
  <si>
    <t>MOROLEÓN REALIZADO</t>
  </si>
  <si>
    <t>(A: NUMERO DE ENCUENTAS REALIZADAS / B: NUMERO DE ENCUENTAS PROGRAMADAS) * 100</t>
  </si>
  <si>
    <t>100% (NUMERO DE ENCUENTAS REALIZADAS/ NUMERO DE ENCUENTAS PROGRAMADAS)*100</t>
  </si>
  <si>
    <t>PORCENTAJE DE SOLICITUDES DE ASESORÍA OTORGADOS</t>
  </si>
  <si>
    <t>(A: (NUMERO DE ASESORÍAS ATENDIDAS / B: NUMERO DE ASESORÍAS SOLICITADAS) * 100</t>
  </si>
  <si>
    <t>100% NUMERO DE ASESORÍAS ATENDIDAS</t>
  </si>
  <si>
    <t>PORCENTAJE DE CONVENIOS</t>
  </si>
  <si>
    <t>(A: NUMERO DE CONVENIOS CELEB: NUMERO DE CONVENIOS DICTAMINADOSRADOS / B: NUMERO DE CONVENIOS DICTAMINADOS) * 100</t>
  </si>
  <si>
    <t>100% NUMERO DE CONVENIOS CELEBRADOS</t>
  </si>
  <si>
    <t>PORCENTAJE DE ACTOS JURÍDICOS</t>
  </si>
  <si>
    <t>(A: NÚMERO DE ACTOS JURÍDICOS VALIDADOS / B: NUMERO DE ACTOS JURÍDICOS TRAMITADOS) * 100</t>
  </si>
  <si>
    <t>100% (NÚMERO DE ACTOS JURÍDICOS VALIDADOS/ NUMERO DE ACTOS JURÍDICOS TRAMITADOS)*100</t>
  </si>
  <si>
    <t>NUMERO DE REGLAMENTOS Y DECRETOS.</t>
  </si>
  <si>
    <t>A: NÚMERO DE REGLAMENTOS Y DECRETOS ACTUALIZADOS</t>
  </si>
  <si>
    <t>3 NÚMERO DE REGLAMENTOS Y DECRETOS ACTUALIZADOS</t>
  </si>
  <si>
    <t>RENDICIÓN DE CUENTAS</t>
  </si>
  <si>
    <t>A: NÚMERO DE REUNIONES PARA RENDICIÓN DE CUENTAS</t>
  </si>
  <si>
    <t>1 NÚMERO DE REUNIONES PARA RENDICIÓN DE CUENTAS</t>
  </si>
  <si>
    <t>PORCENTAJE DE ACTOS DE DONACIÓN</t>
  </si>
  <si>
    <t>(A: NUMERO DE ACTOS DE DONACIÓN AUTORIZADOS / B: NUMERO DE ACTOS DE DONACIÓN CELEBRADOS) * 100</t>
  </si>
  <si>
    <t>100% NUMERO DE ACTOS DE DONACIÓN CELEBRADOS/ NUMERO DE ACTOS DE DONACIÓN AUTORIZADOS)*100</t>
  </si>
  <si>
    <t>PORCENTAJE DE REGISTRO DE ACTOS JURÍDICOS</t>
  </si>
  <si>
    <t>(A: NÚMERO DE ACTOS JURÍDICOS VALIDADOS / B: NUMERO DE ACTOS JURÍDICOS REGISTRADOS) * 100</t>
  </si>
  <si>
    <t>100% ( NUMERO DE ACTOS JURÍDICOS VALIDADOS/NÚMERO DE ACTOS JURÍDICOS REGISTRADOS)*100</t>
  </si>
  <si>
    <t>PORCENTAJE DE REGLAMENTOS Y MANUALES DIFUNDIDOS</t>
  </si>
  <si>
    <t>(A: NÚMERO DE REGLAMENTOS APROB: NÚMERO TOTAL DE REGLAMENTOS DIFUNDIDOSADOS / B: NÚMERO TOTAL DE REGLAMENTOS DIFUNDIDOS) * 100</t>
  </si>
  <si>
    <t>100% (NÚMERO TOTAL DE REGLAMENTOS APROBADOS/NÚMERO DE REGLAMENTOS DIFUNDIDOS)*100</t>
  </si>
  <si>
    <t>REPORTES DE CUENTA PÚBLICA</t>
  </si>
  <si>
    <t>A: NÚMERO DE REPORTES DE CUENTA PÚB: LICA</t>
  </si>
  <si>
    <t>NÚMERO DE REPORTES DE CUENTA PÚBLICA</t>
  </si>
  <si>
    <t>GOBIERNO Y RÉGIMEN INTERIOR (2024)</t>
  </si>
  <si>
    <t>REALIZACIÓN DE SESIONES DEL H. AYUNTAMIENTO</t>
  </si>
  <si>
    <t>A: NÚMERO DE SESIONES REALIZADAS</t>
  </si>
  <si>
    <t>24 NÚMERO DE SESIONES REALIZADAS</t>
  </si>
  <si>
    <t>ACTAS ELABORADAS</t>
  </si>
  <si>
    <t>A: NÚMERO DE ACTAS ELAB: ORADAS</t>
  </si>
  <si>
    <t>24 NÚMERO DE ACTAS ELABORADAS</t>
  </si>
  <si>
    <t>200 NÚMERO DE REUNIONES DE TRABAJO REALIZADAS</t>
  </si>
  <si>
    <t>NÚMERO DE INICIATIVAS PRESENTADAS DURANTE 2024</t>
  </si>
  <si>
    <t>A: NÚMERO DE INICIATIVAS PRESENTADAS</t>
  </si>
  <si>
    <t>35 NÚMERO DE INICIATIVAS PRESENTADAS</t>
  </si>
  <si>
    <t>200 NÚMERO DE ACTAS ELABORADAS</t>
  </si>
  <si>
    <t>SEGURIDAD VIAL (2024)</t>
  </si>
  <si>
    <t>MOVILIDAD</t>
  </si>
  <si>
    <t>(A: NUMERO DE RESPUESTAS FAVORAB: TOTAL DE ENCUESTASLES / B: TOTAL DE ENCUESTAS) * 100</t>
  </si>
  <si>
    <t>60% NUMERO DE RESPUESTAS FAVORABLES</t>
  </si>
  <si>
    <t>ESTADÍSTICA DE ACCIDENTES VIALES</t>
  </si>
  <si>
    <t>((A: NUMERO DE ACCIDENTES OCURRIDOS MES ACTUAL / B: NUMERO DE ACCIDENTES OCURRIDOS MES ANTERIOR ) - 1) * 100</t>
  </si>
  <si>
    <t>-2% NUMERO DE ACCIDENTES OCURRIDOS MES ACTUAL</t>
  </si>
  <si>
    <t>REHABILITACIÓN DE LA SEÑALÉTICA VIAL EN OPTIMAS CONDICIONES</t>
  </si>
  <si>
    <t>A: NÚMERO DE SEÑALES EN ÓPTIMAS CONDICIONES</t>
  </si>
  <si>
    <t>250 NÚMERO DE SEÑALES EN ÓPTIMAS CONDICIONES</t>
  </si>
  <si>
    <t>REUNIONES PROGRAMADAS PARA FOMENTAR UNA EDUCACIÓN VIAL</t>
  </si>
  <si>
    <t>A: NÚMERO DE REUNIONES REALIZADAS</t>
  </si>
  <si>
    <t>58 NÚMERO DE REUNIONES REALIZADAS</t>
  </si>
  <si>
    <t>PROFESIONALIZACIÓN</t>
  </si>
  <si>
    <t>A: NUMERO DE CURSOS DE CAPACITACIÓN IMPARTIDOS</t>
  </si>
  <si>
    <t>10 NUMERO DE CURSOS DE CAPACITACIÓN IMPARTIDOS</t>
  </si>
  <si>
    <t>SEÑALÉTICA VIAL CON MANTENIMIENTO</t>
  </si>
  <si>
    <t>A: NÚMERO DE SEÑALAMIENTOS COLOCADOS</t>
  </si>
  <si>
    <t>50 NÚMERO DE SEÑALAMIENTOS COLOCADOS</t>
  </si>
  <si>
    <t>NÚMERO DE SEÑALES CON MANTENIMIENTO</t>
  </si>
  <si>
    <t>A: NÚMERO DE SEÑALES CON MANTENIMIENTO</t>
  </si>
  <si>
    <t>200 NÚMERO DE SEÑALES CON MANTENIMIENTO</t>
  </si>
  <si>
    <t>PLATICAS EN MATERIA DE EDUCACIÓN VIAL</t>
  </si>
  <si>
    <t>A: NÚMERO DE PLATICAS</t>
  </si>
  <si>
    <t>8 NÚMERO DE PLATICAS</t>
  </si>
  <si>
    <t>NÚMERO DE CAMPAÑAS REALIZADAS</t>
  </si>
  <si>
    <t>A: NÚMERO DE CAMPAÑAS DE CONCIENTIZACIÓN REALIZADAS</t>
  </si>
  <si>
    <t>50 NÚMERO DE CAMPAÑAS DE CONCIENTIZACIÓN REALIZADAS</t>
  </si>
  <si>
    <t>PORCENTAJE DE AGENTES</t>
  </si>
  <si>
    <t>A: NUMERO DE AGENTES CAPACITADOS</t>
  </si>
  <si>
    <t>10 NUMERO DE AGENTES CAPACITADOS</t>
  </si>
  <si>
    <t>TRANSPARENCIA CIUDADANA (2024)</t>
  </si>
  <si>
    <t>PORCENTAJE DE SATISFACCIÓN</t>
  </si>
  <si>
    <t>(A: RESPUESTA SATISFACTORIA DE LA CIUDADANÍA / B: TOTAL DE ENCUESTADOS) * 100</t>
  </si>
  <si>
    <t>100% (RESPUESTA SATISFACTORIA DE LA CIUDADANÍA / TOTAL DE ENCUESTADOS) X100</t>
  </si>
  <si>
    <t>VARIACIÓN EN EL NÚMERO DE SOLICITUDES RECIBIDAS Y ATENDIDAS.</t>
  </si>
  <si>
    <t>((A: NÚMERO DE SOLICITUDES RECIB: TOTAL DE SOLICITUD RECIBIDAS Y ATENDIDAS EL AÑO ANTERIORIDAS Y ATENDIDAS DURANTE EL AÑO ACTUAL / B: TOTAL DE SOLICITUD RECIBIDAS Y ATENDIDAS EL AÑO ANTERIOR) - 1) * 100</t>
  </si>
  <si>
    <t>10% NÚMERO DE SOLICITUDES RECIBIDAS Y ATENDIDAS DURANTE EL AÑO ACTUAL</t>
  </si>
  <si>
    <t>ENTREGA EN TIEMPO Y FORMA DE LA INFORMACIÓN PÚBLICA DE OFICIO, PROMOVIENDO UNA CULTURA DE TRANSPARENCIA ENTRE LOS FUNCIONARIOS PÚBLICOS.</t>
  </si>
  <si>
    <t>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</t>
  </si>
  <si>
    <t>100% (NÚMERO DE OBLIGACIONES DE TRANSPARENCIA DISPONIBLES Y ACTUALIZADAS / TOTAL DE OBLIGACIONES DE TRANSPARENCIA ESTABLECIDAS EN LA LEGISLACIÓN) X 100</t>
  </si>
  <si>
    <t>EFICACIA EN LA ATENCIÓN DE SOLICITUDES DE INFORMACIÓN</t>
  </si>
  <si>
    <t>(A: NÚMERO DE SOLICITUDES DE INFORMACIÓN ATENDIDAS / B: TOTAL DE SOLICITUDES DE INFORMACIÓN RECIBIDAS) * 100</t>
  </si>
  <si>
    <t>100% NÚMERO DE SOLICITUDES DE INFORMACIÓN ATENDIDAS</t>
  </si>
  <si>
    <t>GOBIERNO ABIERTO A LA CIUDADANÍA</t>
  </si>
  <si>
    <t>12 NÚMERO DE CAPACITACIONES IMPARTIDAS</t>
  </si>
  <si>
    <t>FUNCIONARIOS CAPACITADOS</t>
  </si>
  <si>
    <t>A: NÚMERO DE FUNCIONARIOS CAPACITADOS</t>
  </si>
  <si>
    <t>40 NÚMERO DE FUNCIONARIOS CAPACITADOS</t>
  </si>
  <si>
    <t>EXPEDIENTES DE SOLICITUDES RECIBIDAS Y ATENDIDAS.</t>
  </si>
  <si>
    <t>(A: NÚMERO DE EXPEDIENTES RESGUARDADOS / B: TOTAL DE SOLICITUDES RECIBIDAS) * 100</t>
  </si>
  <si>
    <t>100% (NÚMERO DE EXPEDIENTES RESGUARDADOS / TOTAL DE SOLICITUDES RECIBIDAS) X 100</t>
  </si>
  <si>
    <t>SERVICIOS DE MERCADO DE CALIDAD (2024)</t>
  </si>
  <si>
    <t>MEJORAR LA RENTABILIDAD</t>
  </si>
  <si>
    <t>((A: MONTO DE INGRESOS RECAUDADOS AÑO ACTUAL / B: RECAUDADOS AÑO ANTERIOR ) - 1) * 100</t>
  </si>
  <si>
    <t>3% MONTO DE INGRESOS RECAUDADOS AÑO ACTUAL/ RECAUDADOS AÑO ANTERIOR )X100</t>
  </si>
  <si>
    <t>PROMOVER Y DESARROLLAR ACTIVIDADES QUE REGULARICEN LA SITUACIÓN DE LOCATARIOS EN GENERAL.</t>
  </si>
  <si>
    <t>(A: QUEJAS ATENDIDAS / B: QUEJAS RECIBIDAS) * 100</t>
  </si>
  <si>
    <t>100% QUEJAS ATENDIDAS/ QUEJAS RECIBIDAS)100</t>
  </si>
  <si>
    <t>REGISTROS DE LOCATARIOS</t>
  </si>
  <si>
    <t>A: NÚMERO DE CENSOS ACTUALIZADOS</t>
  </si>
  <si>
    <t>1 NÚMERO DE CENSOS ACTUALIZADOS</t>
  </si>
  <si>
    <t>MEJORAR LA IMAGEN FÍSICA</t>
  </si>
  <si>
    <t>A: NÚMERO DE ÁREAS EN RECUPERACIÓN</t>
  </si>
  <si>
    <t>1 NÚMERO DE ÁREAS EN RECUPERACIÓN</t>
  </si>
  <si>
    <t>MEJORAMIENTO EN DESARROLLO DE IMAGEN Y FLUIDEZ PARA QUIENES ASISTEN A LOS INMUEBLES.</t>
  </si>
  <si>
    <t>A: NUMERO DE ACCIONES DE MANTENIMIENTO Y MEJORA DE IMAGEN DURANTE EL AÑO</t>
  </si>
  <si>
    <t>50 NUMERO DE ACCIONES DE MANTENIMIENTO Y MEJORA DE IMAGEN DURANTE EL AÑO</t>
  </si>
  <si>
    <t>ORGANIZACIÓN DE PROGRAMA VIGILANTE PERMANENTE</t>
  </si>
  <si>
    <t>A: INSTALACIÓN DE PROGRAMA ITINERANTE DE VIGILANCIA PERMANENTE</t>
  </si>
  <si>
    <t>1 INSTALACIÓN DE PROGRAMA ITINERANTE DE VIGILANCIA PERMANENTE</t>
  </si>
  <si>
    <t>INFRACCIONES A SANCIONADORES</t>
  </si>
  <si>
    <t>A: NÚMERO DE INSPECCIONES Y VERIFICACIONES DE LA OPERACIÓN</t>
  </si>
  <si>
    <t>10 NÚMERO DE INSPECCIONES Y VERIFICACIONES DE LA OPERACIÓN</t>
  </si>
  <si>
    <t>BAÑOS PÚBLICOS</t>
  </si>
  <si>
    <t>A: NUMERO DE ACTIVIDADES DE MANTENIMIENTO Y RENOVACIÓN DE B: AÑOS PÚB: LICOS.</t>
  </si>
  <si>
    <t>4 NUMERO DE ACTIVIDADES DE MANTENIMIENTO Y RENOVACIÓN DE BAÑOS PÚBLICOS.</t>
  </si>
  <si>
    <t>FUMIGACIONES Y CONTROL</t>
  </si>
  <si>
    <t>A: NÚMERO DE FUMIGACIONES REALIZADAS DURANTE EL AÑO</t>
  </si>
  <si>
    <t>4 NÚMERO DE FUMIGACIONES REALIZADAS DURANTE EL AÑO</t>
  </si>
  <si>
    <t>PINTAR ESPACIOS</t>
  </si>
  <si>
    <t>A: NUMERO DE ACCIONES DE PINTURA REALIZADOS DURANTE EL AÑO. LÍNEAS MARCADAS COLOR AMARILLO</t>
  </si>
  <si>
    <t>1 NUMERO DE ACCIONES DE PINTURA REALIZADOS DURANTE EL AÑO. LÍNEAS MARCADAS COLOR</t>
  </si>
  <si>
    <t>UBICACIÓN DE ACCESO A MERCADOS Y ÁREAS DE CARGA Y DESCARGA DE PRODUCTOS O MERCANCÍA.</t>
  </si>
  <si>
    <t>A: NÚMERO DE SEÑALAMIENTOS ( SALIDAS DE EMERGENCIA, LIB: RE DE HUMO, RUIDO EXCESIVO, VOCAB: ULARIO CORRECTO, MASCOTAS, B: ASURA, HORARIO DE SERVICIO, EXTINTORES, NUMERO DE EMERGENCIA)</t>
  </si>
  <si>
    <t>1 NÚMERO DE SEÑALAMIENTOS ( SALIDAS DE EMERGENCIA, LIBRE DE HUMO, RUIDO EXCESIVO,</t>
  </si>
  <si>
    <t>TOTAL DE ACCIONES DE EFICIENCIA REALIZADAS.</t>
  </si>
  <si>
    <t>(A: TOTAL DE ACCIONES DE EFICIENCIA REALIZADAS / B: TOTAL DE ACCIONES PROGRAMAS) * 100</t>
  </si>
  <si>
    <t>50% (TOTAL DE ACCIONES DE EFICIENCIA REALIZADAS/TOTAL DE ACCIONES PROGRAMAS)*100</t>
  </si>
  <si>
    <t>VIGILANCIA 24 HORAS</t>
  </si>
  <si>
    <t>A: NUMERO DE CÁMARAS INSTALADAS</t>
  </si>
  <si>
    <t>2 NUMERO DE CÁMARAS INSTALADAS</t>
  </si>
  <si>
    <t>SERVICIOS PÚBLICOS DE CALIDAD - PANTEONES (2024)</t>
  </si>
  <si>
    <t>(A: NUMERO DE RESPUESTA FAVORAB: TOTAL DE ENCUESTASLES / B: TOTAL DE ENCUESTAS) * 100</t>
  </si>
  <si>
    <t>80% NUMERO DE RESPUESTA FAVORABLES/ TOTAL DE ENCUESTAS)100</t>
  </si>
  <si>
    <t>PORCENTAJE DE ESPACIOS CON PAGOS REGULARIZADOS.</t>
  </si>
  <si>
    <t>(A: NÚMERO DE ESPACIOS CON REFRENDO REGULARIZADO / B: TOTAL DE ESPACIOS CON DERECHO DE COBRO) * 100</t>
  </si>
  <si>
    <t>90% (NÚMERO DE ESPACIOS CON REFRENDO REGULARIZADO / TOTAL DE ESPACIOS CON DERECHO DE COBRO) X 100</t>
  </si>
  <si>
    <t>CONSERVACIÓN Y MANTENIMIENTO</t>
  </si>
  <si>
    <t>A: NUMERO DE ACCIONES DE MANTENIMIENTO EN ESPACIOS</t>
  </si>
  <si>
    <t>1 NUMERO DE ACCIONES DE MANTENIMIENTO EN ESPACIOS</t>
  </si>
  <si>
    <t>ATENDER FUTURA DEMANDA</t>
  </si>
  <si>
    <t>A: NUEVOS ESPACIOS PARA GAVETAS</t>
  </si>
  <si>
    <t>150 NUEVOS ESPACIOS PARA GAVETAS</t>
  </si>
  <si>
    <t>ESPACIOS DISPONIBLES</t>
  </si>
  <si>
    <t>A: NUMERO DE GAVETAS DISPONIB: LES</t>
  </si>
  <si>
    <t>20 NUMERO DE GAVETAS DISPONIBLES</t>
  </si>
  <si>
    <t>CÁMARAS DE VIGILANCIA</t>
  </si>
  <si>
    <t>A: NUMERO DE ACCIONES DE VIGILANCIA</t>
  </si>
  <si>
    <t>22 NUMERO DE ACCIONES DE VIGILANCIA</t>
  </si>
  <si>
    <t>ALUMBRADO</t>
  </si>
  <si>
    <t>A: NUMERO DE ACCIONES DE ILUMINACIÓN</t>
  </si>
  <si>
    <t>20 NUMERO DE ACCIONES DE ILUMINACIÓN</t>
  </si>
  <si>
    <t>CONTROL DE PLAGAS</t>
  </si>
  <si>
    <t>A: NUMERO DE ACCIONES DE FUMIGACIÓN</t>
  </si>
  <si>
    <t>2 NUMERO DE ACCIONES DE FUMIGACIÓN</t>
  </si>
  <si>
    <t>MEJORA DE IMAGEN</t>
  </si>
  <si>
    <t>A: NUMERO DE ACCIONES DE PINTURA</t>
  </si>
  <si>
    <t>1 NUMERO DE ACCIONES DE PINTURA</t>
  </si>
  <si>
    <t>DESARROLLO DE ACTIVIDADES RECREATIVAS (2024)</t>
  </si>
  <si>
    <t>(A: NUMERO DE ENCUESTAS FAVORAB: NUMERO DE ENCUESTAS REALIZADASLES / B: NUMERO DE ENCUESTAS REALIZADAS) * 100</t>
  </si>
  <si>
    <t>80% NUMERO DE ENCUESTAS FAVORABLES/ NUMERO DE ENCUESTAS REALIZADAS)100</t>
  </si>
  <si>
    <t>PORCENTAJE DE VISITANTES</t>
  </si>
  <si>
    <t>((A: (NUMERO DE VISITANTES AÑO ACTUAL / B: NUMERO DE VISITANTES AÑO ANTERIOR) - 1) * 100</t>
  </si>
  <si>
    <t>50% (NUMERO DE VISITANTES AÑO ACTUAL / NUMERO DE VISITANTES AÑO ANTERIOR)-1X100</t>
  </si>
  <si>
    <t>INGRESOS</t>
  </si>
  <si>
    <t>A: INGRESOS GENERADOS</t>
  </si>
  <si>
    <t>$2,000,000.00 INGRESOS GENERADOS</t>
  </si>
  <si>
    <t>CONVENIOS REPRODUCTIVOS</t>
  </si>
  <si>
    <t>A: NUMERO DE CONVENIOS REPRODUCTIVOS REALIZADOS Y NÚMERO DE INTERCAMB: IO REALIZADOS</t>
  </si>
  <si>
    <t>3 NUMERO DE CONVENIOS REPRODUCTIVOS REALIZADOS Y NÚMERO DE INTERCAMBIO REALIZADOS</t>
  </si>
  <si>
    <t>PROGRAMAS ECOLÓGICOS DE MANTENIMIENTO</t>
  </si>
  <si>
    <t>A: NUMERO DE ACCIONES DE PROGRAMA ECOLÓGICO DE MANTENIMIENTO REALIZADOS</t>
  </si>
  <si>
    <t>3 NUMERO DE ACCIONES DE PROGRAMA ECOLÓGICO DE MANTENIMIENTO REALIZADOS</t>
  </si>
  <si>
    <t>ACCIONES DE MEDICINA VETERINARIA</t>
  </si>
  <si>
    <t>A: NUMERO DE ACCIONES DE ATENCIÓN MEDICA</t>
  </si>
  <si>
    <t>180 NUMERO DE ACCIONES DE ATENCIÓN MEDICA</t>
  </si>
  <si>
    <t>CRIANZA ARTIFICIAL</t>
  </si>
  <si>
    <t>A: NUMERO DE ACCIONES DE CRIANZA ARTIFICIAL REALIZADOS</t>
  </si>
  <si>
    <t>60 NUMERO DE ACCIONES DE CRIANZA ARTIFICIAS REALIZADOS</t>
  </si>
  <si>
    <t>EDUCACIÓN AMBIENTAL</t>
  </si>
  <si>
    <t>A: NUMERO DE ACCIONES DE EDUCACIÓN AMB: IENTAL REALIZADOS</t>
  </si>
  <si>
    <t>15 NUMERO DE ACCIONES DE EDUCACIÓN AMBIENTAL REALIZADOS</t>
  </si>
  <si>
    <t>EDUCACIÓN ANIMAL</t>
  </si>
  <si>
    <t>A: NUMERO DE ACCIONES DE EDUCACIÓN ANIMAL REALIZADOS</t>
  </si>
  <si>
    <t>15 NUMERO DE ACCIONES DE EDUCACIÓN ANIMAL REALIZADOS</t>
  </si>
  <si>
    <t>CONVENIOS COMERCIALES</t>
  </si>
  <si>
    <t>A: NUMERO DE CONVENIOS COMERCIALES REALIZADOS</t>
  </si>
  <si>
    <t>15 NUMERO DE CONVENIOS COMERCIALES REALIZADOS</t>
  </si>
  <si>
    <t>ACTIVIDADES DEPORTIVAS Y CULTURALES</t>
  </si>
  <si>
    <t>A: NUMERO DE ACTIVIDADES CULTURALES Y DEPORTIVAS REALIZADAS</t>
  </si>
  <si>
    <t>12 NUMERO DE ACTIVIDADES CULTURALES Y DEPORTIVAS REALIZADAS</t>
  </si>
  <si>
    <t>MANEJOS Y TRASLADOS DE ANIMALES</t>
  </si>
  <si>
    <t>A: NÚMERO DE MANEJOS Y TRASLADOS DE ANIMALES CON AUTORIDADES ESTATALES Y FEDERALES</t>
  </si>
  <si>
    <t>12 NÚMERO DE MANEJOS Y TRASLADOS DE ANIMALES CON AUTORIDADES ESTATALES Y FEDERALES</t>
  </si>
  <si>
    <t>DIFUSIÓN DE OBRAS Y PROGRAMAS (2024)</t>
  </si>
  <si>
    <t>COMUNICACION SOCIAL</t>
  </si>
  <si>
    <t>LA ACEPTACIÓN DEL GOBIERNO MUNICIPAL EN LA CIUDADANÍAS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</si>
  <si>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</si>
  <si>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80% (NÚMERO DE CIUDADANOS CON RESPUESTA FAVORABLE/TOTAL DE LA POBLACIÓN QUE TIENE CONOCIMIENTO SOBRE LAS ACCIONES DE LA ADMINISTRACIÓN PUBLICA)*100</t>
  </si>
  <si>
    <t>PORCENTAJE DE COBERTURA DE LA POBLACIÓN INFORMADA</t>
  </si>
  <si>
    <t>(A: PORCENTAJE QUE DECLARA TENER CONOCIMIENTO/ / B: TOTAL DE LA POBLACIÓN MAYOR DE 18 AÑOS) * 100</t>
  </si>
  <si>
    <t>40% (PORCENTAJE QUE DECLARA TENER CONOCIMIENTO/ TOTAL DE LA POBLACIÓN MAYOR DE 18 AÑOS)*100</t>
  </si>
  <si>
    <t>AUMENTO DE LOS MEDIOS UTILIZADOS DURANTE ESTE AÑO</t>
  </si>
  <si>
    <t>A: ( NÚMERO DE MEDIOS UTILIZADOS)</t>
  </si>
  <si>
    <t>2 ( NÚMERO DE MEDIOS UTILIZADOS)</t>
  </si>
  <si>
    <t>PRESENCIA EN MEDIOS DIGITALES</t>
  </si>
  <si>
    <t>A: (NÚMERO DE MEDIOS UTILIZADOS)</t>
  </si>
  <si>
    <t>6 (NÚMERO DE MEDIOS UTILIZADOS)</t>
  </si>
  <si>
    <t>PRESENCIA EN MEDIOS IMPRESOS</t>
  </si>
  <si>
    <t>2 (NÚMERO DE MEDIOS UTILIZADOS)</t>
  </si>
  <si>
    <t>PERIFONEAS REALIZADOS</t>
  </si>
  <si>
    <t>A: (NÚMERO DE PERIFONEAS REALIZADOS DURANTE ESTE AÑO)</t>
  </si>
  <si>
    <t>12 (NÚMERO DE PERIFONEAS REALIZADOS DURANTE ESTE AÑO)</t>
  </si>
  <si>
    <t>REALIZACIÓN DE GRÁFICOS PARA ENTREGAR A LA CIUDADANÍA</t>
  </si>
  <si>
    <t>A: (NÚMERO DE CONTENIDOS REALIZADOS DURANTE ESTE AÑO)</t>
  </si>
  <si>
    <t>250 (NÚMERO DE CONTENIDOS REALIZADOS DURANTE ESTE AÑO)</t>
  </si>
  <si>
    <t>NÚMERO DE CAMPAÑAS BASADAS EN LAS ACCIONES, PROGRAMAS Y OBRAS REALIZADAS POR EL GOBIERNO MUNICIPAL.</t>
  </si>
  <si>
    <t>A: (NÚMERO DE CAMPAÑAS E INFORMES REALIZADOS)</t>
  </si>
  <si>
    <t>12 (NÚMERO DE CAMPAÑAS E INFORMES REALIZADOS)</t>
  </si>
  <si>
    <t>ESTRATEGIAS REALIZADAS PARA CADA UNA DE LAS ACCIONES REALIZADAS POR LAS DIFERENTES DIRECCIONES DEL GOBIERNO MUNICIPAL</t>
  </si>
  <si>
    <t>A: (NUMERO DE ESTRATEGIAS)</t>
  </si>
  <si>
    <t>12 (NUMERO DE ESTRATEGIAS)</t>
  </si>
  <si>
    <t>REALIZACIÓN DE CONTENIDO VISUAL PARA DAR A CONOCER LAS ACCIONES, PROGRAMAS Y OBRAS REALIZADAS POR EL GOBIERNO MUNICIPAL</t>
  </si>
  <si>
    <t>A: (NÚMERO DE MATERIAL VISUAL REALIZADOS)</t>
  </si>
  <si>
    <t>24 (NÚMERO DE MATERIAL VISUAL REALIZADOS)</t>
  </si>
  <si>
    <t>MATERIAL CREADO EN EL QUE SE PLASMEN LAS OBRAS, ACCIONES Y PROYECTOS PARA LA CIUDADANÍA</t>
  </si>
  <si>
    <t>A: (NÚMERO DE MEDIOS REALIZADOS DURANTE ESTE AÑO)</t>
  </si>
  <si>
    <t>12 (NÚMERO DE MEDIOS REALIZADOS DURANTE ESTE AÑO)</t>
  </si>
  <si>
    <t>SPOTS REPRODUCIDOS A LA CIUDADANÍA</t>
  </si>
  <si>
    <t>A: (NÚMERO DE SPOTS REPRODUCIDOS)</t>
  </si>
  <si>
    <t>500 (NÚMERO DE SPOTS REPRODUCIDOS)</t>
  </si>
  <si>
    <t>PRESTACIÓN DE SERVICIOS PÚBLICOS MUNICIPALES( 2024)</t>
  </si>
  <si>
    <t>LIMPIA</t>
  </si>
  <si>
    <t>CIUDAD LIMPIA</t>
  </si>
  <si>
    <t>80% (TOTAL DE RESPUESTAS CON RESULTADO FAVORABLE / TOTAL DE ENCUESTAS REALIZADAS) X 100</t>
  </si>
  <si>
    <t>SERVICIOS PÚBLICOS DE LIMPIA EFICIENTES</t>
  </si>
  <si>
    <t>(A: NUMERO DE ACTIVIDADES REALIZADAS EN EL AÑO / B: NUMERO DE ACTIVIDADES PROGRAMAS) * 100</t>
  </si>
  <si>
    <t>80% (NUMERO DE ACTIVIDADES REALIZADAS EN EL AÑO / NUMERO DE ACTIVIDADES PROGRAMAS) X 100</t>
  </si>
  <si>
    <t>CANTIDAD DE RESIDUOS SOLIDOS GESTIONADOS</t>
  </si>
  <si>
    <t>(A: CANTIDAD DE RESIDUOS GESTIONADOS AÑO ACTUAL/ / B: CANTIDAD DE RESIDUOS GESTIONADOS AÑO ANTERIOR)) * 100</t>
  </si>
  <si>
    <t>80% ((CANTIDAD DE RESIDUOS GESTIONADOS AÑO ACTUAL/ CANTIDAD DE RESIDUOS GESTIONADOS AÑO ANTERIOR) -1X 100</t>
  </si>
  <si>
    <t>RECOLECCIÓN DE RESIDUOS</t>
  </si>
  <si>
    <t>(A: NÚMERO DE HAB: TOTAL DE HABITANTES EN EL MUNICIPIO)ITANTES B: TOTAL DE HABITANTES EN EL MUNICIPIO)ENEFICIADOS / B: TOTAL DE HABITANTES EN EL MUNICIPIO)) * 100</t>
  </si>
  <si>
    <t>85% (NÚMERO DE HABITANTES BENEFICIADOS/TOTAL DE HABITANTES EN EL MUNICIPIO) X 100</t>
  </si>
  <si>
    <t>PORCENTAJE DE CUMPLIMIENTO DEL PROGRAMA</t>
  </si>
  <si>
    <t>(A: NÚMERO DE ACCIONES DE LIMPIEZA DE CALLES Y ACCESOS REALIZADAS / B: TOTAL DE ACCIONES LIMPIEZA DE CALLES Y ACCESOS PROGRAMADAS) * 100</t>
  </si>
  <si>
    <t>80% (NÚMERO DE ACCIONES DE LIMPIEZA DE CALLES Y ACCESOS REALIZADAS / TOTAL DE ACCIONES LIMPIEZA DE CALLES Y ACCESOS PROGRAMADAS) X 100</t>
  </si>
  <si>
    <t>PROGRAMA DE MANTENIMIENTO</t>
  </si>
  <si>
    <t>(A: NÚMERO DE ACCIONES DE MANTENIMIENTO PREVENTIVO REALIZADAS / B: TOTAL DE ACCIONES DE MANTENIMIENTO PREVENTIVO PROGRAMADAS) * 100</t>
  </si>
  <si>
    <t>80% (NÚMERO DE ACCIONES DE MANTENIMIENTO PREVENTIVO REALIZADAS / TOTAL DE ACCIONES DE MANTENIMIENTO PREVENTIVO PROGRAMADAS) X 100</t>
  </si>
  <si>
    <t>REPORTES DE CIUDADANOS</t>
  </si>
  <si>
    <t>((A: CANTIDAD DE REPORTES ATENDIDOS EN EL PRESENTE AÑO / B: CANTIDAD DE REPORTES ATENDIDOS EL 2023) - 1) * 100</t>
  </si>
  <si>
    <t>80% (CANTIDAD DE REPORTES ATENDIDOS EL 2022 / CANTIDAD DE REPORTES ATENDIDOS EN EL PRESENTE AÑO) -1X100</t>
  </si>
  <si>
    <t>RUTAS ACTUALIZADAS</t>
  </si>
  <si>
    <t>(A: TOTAL DE RUTAS ACTUALIZADAS EN EL PRESENTE AÑO / B: TOTAL DE RUTAS ACTUALIZADAS EN EL 2023) * 100</t>
  </si>
  <si>
    <t>80% (TOTAL DE RUTAS ACTUALIZADAS EN EL 2022 / TOTAL DE RUTAS ACTUALIZADAS EN EL PRESENTE AÑO) X 100</t>
  </si>
  <si>
    <t>MEJORA CONTINUA DE LIMPIA</t>
  </si>
  <si>
    <t>(A: NÚMERO DE ACCIONES DE LIMPIEZA REALIZADAS EN CALLES Y AVENIDAS DE LA CIUDAD / B: TOTAL DE ACCIONES DE LIMPIEZA PROGRAMADAS)) * 100</t>
  </si>
  <si>
    <t>80% (NÚMERO DE ACCIONES DE LIMPIEZA REALIZADAS EN CALLES Y AVENIDAS DE LA CIUDAD / TOTAL DE ACCIONES DE LIMPIEZA PROGRAMADAS) X 100</t>
  </si>
  <si>
    <t>MANTENIMEINTOS PREVENTIVOS DE UNIDADES</t>
  </si>
  <si>
    <t>PARQUES Y JARDINES</t>
  </si>
  <si>
    <t>85% (TOTAL DE RESPUESTAS CON RESULTADO FAVORABLE / TOTAL DE ENCUESTAS REALIZADAS) X 100</t>
  </si>
  <si>
    <t>85% (NUMERO DE ACTIVIDADES REALIZADAS EN EL AÑO / NUMERO DE ACTIVIDADES PROGRAMAS) X 100</t>
  </si>
  <si>
    <t>LAS ÁREAS DE USO PÚBLICOS ADECUADAS</t>
  </si>
  <si>
    <t>(A: NÚMERO DE ACCIONES DE MANTENIMIENTO REALIZADAS / B: TOTAL DE ACCIONES DE MANTENIMIENTO PROGRAMADAS) * 100</t>
  </si>
  <si>
    <t>100%(NÚMERO DE ACCIONES DE MANTENIMIENTO REALIZADAS / TOTAL DE ACCIONES DE MANTENIMIENTO PROGRAMADAS) X 100</t>
  </si>
  <si>
    <t>INCREMENTO DE ÁREAS DONDE SE USA AGUA TRATADA</t>
  </si>
  <si>
    <t>A: SERVICIOS REALIZADOS CON AGUA TRATADA</t>
  </si>
  <si>
    <t>220 SERVICIOS REALIZADOS CON AGUA TRATADA</t>
  </si>
  <si>
    <t>ESPACIOS PÚBLICOS DEL MUNICIPIO RESCATADOS</t>
  </si>
  <si>
    <t>A: ESPACIOS PÚB: LICOS RESCATADOS</t>
  </si>
  <si>
    <t>10 ESPACIOS PÚBLICOS RESCATADOS</t>
  </si>
  <si>
    <t>MANTENIMIENTO DE ÁREAS VERDES</t>
  </si>
  <si>
    <t>(A: (NÚMERO DE ÁREAS EN MANTENIMIENTO REALIZADAS / B: TOTAL DE ÁREAS PARA MANTENIMIENTO PROGRAMADAS) * 100</t>
  </si>
  <si>
    <t>100% (NÚMERO DE ÁREAS EN MANTENIMIENTO REALIZADAS / TOTAL DE ÁREAS PARA MANTENIMIENTO PROGRAMADAS) X 100</t>
  </si>
  <si>
    <t>TOTAL DE RUTAS ACTUALIZADAS</t>
  </si>
  <si>
    <t>100% (TOTAL DE RUTAS ACTUALIZADAS EN EL 2023 / TOTAL DE RUTAS ACTUALIZADAS EN EL PRESENTE AÑO) X 100</t>
  </si>
  <si>
    <t>ATENCIÓN A REQUERIMIENTOS REPORTES CIUDADANOS.</t>
  </si>
  <si>
    <t>(A: NÚMERO DE REPORTES ATENDIDOS / B: TOTAL DE REPORTES RECIBIDOS) * 100</t>
  </si>
  <si>
    <t>100% (NÚMERO DE REPORTES ATENDIDOS / TOTAL DE REPORTES RECIBIDOS) X 100</t>
  </si>
  <si>
    <t>ALUMBRADO PUBLICO QUE OFREZCA MAYOR SEGURIDAD AL CIUDADANO</t>
  </si>
  <si>
    <t>(A: TOTAL DE REPORTES ATENDIDOS EN LOS TIEMPOS ESTAB: TOTAL DE REPORTES REGISTRADOSLECIDOS / B: TOTAL DE REPORTES REGISTRADOS) * 100</t>
  </si>
  <si>
    <t>90% (TOTAL DE REPORTES ATENDIDOS EN LOS TIEMPOS ESTABLECIDOS/ TOTAL DE REPORTES REGISTRADOS)X100</t>
  </si>
  <si>
    <t>90% (NUMERO DE ACTIVIDADES REALIZADAS EN EL AÑO / NUMERO DE ACTIVIDADES PROGRAMAS EN EL AÑO) 100</t>
  </si>
  <si>
    <t>ALUMBRADO PUBLICO EFICIENTE</t>
  </si>
  <si>
    <t>90% (TOTAL DE REPORTES ATENDIDOS EN LOS TIEMPOS ESTABLECIDOS/ TOTAL DE REPORTES REGISTRADOS)100</t>
  </si>
  <si>
    <t>SISTEMA DE ALUMBRADO LUZ LED</t>
  </si>
  <si>
    <t>(A: LÁMPARAS LED EXISTENTES / B: NUMERO DE LÁMPARA TOTALES EN EL MUNICIPIO) * 100</t>
  </si>
  <si>
    <t>80% (LÁMPARAS LED EXISTENTES/NUMERO DE LÁMPARA TOTALES EN EL MUNICIPIO)X100</t>
  </si>
  <si>
    <t>MANTENIENTO DE ALUMBRADO PÚBLICO</t>
  </si>
  <si>
    <t>(A: (NUMERO DE CALLES CON ALUMB: NUMERO TOTAL DE CALLES EN EL MUNICIPIORADO PUB: NUMERO TOTAL DE CALLES EN EL MUNICIPIOLICO / B: NUMERO TOTAL DE CALLES EN EL MUNICIPIO) * 100</t>
  </si>
  <si>
    <t>80.0% (NUMERO DE CALLES CON ALUMBRADO PUBLICO/NUMERO TOTAL DE CALLES EN EL MUNICIPIO)100</t>
  </si>
  <si>
    <t>MANTENIMIENTOS PREVENTIVOS DE UNIDADES</t>
  </si>
  <si>
    <t>100.0% (NÚMERO DE ACCIONES DE MANTENIMIENTO PREVENTIVO REALIZADAS / TOTAL DE ACCIONES DE MANTENIMIENTO PREVENTIVO PROGRAMADAS)X 100</t>
  </si>
  <si>
    <t>ACTUALIZACIÓN DE MATERIAL DE ATENCIÓN</t>
  </si>
  <si>
    <t>(A: NÚMERO DE REPORTES ATENDIDOS EN TIEMPO A SATISFACCIÓN DEL CIUDADANO / B: REPORTES TOTALES REALIZADOS) * 100</t>
  </si>
  <si>
    <t>80% (NÚMERO DE REPORTES ATENDIDOS EN TIEMPO A SATISFACCIÓN DEL CIUDADANO/REPORTES TOTALES REALIZADOS) X 100</t>
  </si>
  <si>
    <t>ACTUALIZAR: FOCOS Y LAMPARAS CON LUZ LED</t>
  </si>
  <si>
    <t>(A: LÁMPARAS Y FOCOS LED EXISTENTES / B: NUMERO DE LÁMPARA TOTALES EN EL MUNICIPIO) * 100</t>
  </si>
  <si>
    <t>80% (LÁMPARAS Y FOCOS LED EXISTENTES/NUMERO DE LÁMPARA TOTALES EN EL MUNICIPIO)X100</t>
  </si>
  <si>
    <t>ATENCIÓN INTEGRAL A NIÑAS, NIÑOS Y ADOLESCENTES (2024)</t>
  </si>
  <si>
    <t>PROCURADURIA AUXILIAR</t>
  </si>
  <si>
    <t>PORCENTANJE DE NIÑAS, NIÑAS Y ADOLESCENTES CON DESARROLLO PLENO ANTE LA SOCIEDAD</t>
  </si>
  <si>
    <t>(A: NÚMERO DE NIÑAS, NIÑAS Y ADOLESCENTES ATENDIDOS/ / B: TOTAL DE NIÑAS, NIÑAS Y ADOLESCENTES DEL MUNCIPIO) * 100</t>
  </si>
  <si>
    <t>100% (NÚMERO DE NIÑAS, NIÑAS Y ADOLESCENTES ATENDIDOS/ TOTAL DE NIÑAS, NIÑAS Y ADOLESCENTES DEL MUNCIPIO)*100</t>
  </si>
  <si>
    <t>NÚMERO DE NIÑAS, NIÑOS Y ADOLESCENTES SE BENEFICIAN DE LOS BIENES Y SERVICIOS OTORGADOS MEDIANTE LA EJECUCIÓN PROGRAMA PRESUPUESTARIO PARA GARANTIZAR LA PROTECCIÓN DE SUS DERECHOS.</t>
  </si>
  <si>
    <t>(A: (NÚMERO DE NIÑAS, NIÑOS Y ADOLESCENTES QUE RECIB: NÚMERO DE NIÑAS, NIÑOS Y ADOLESCENTES CUYOS DERECHOS VULNERADOS HAN SIDO DETECTADOSEN ATENCIÓN Y SERVICIOS NECESARIOS PARA LA PROTECCIÓN DE SUS DERECHOS / B: NÚMERO DE NIÑAS, NIÑOS Y ADOLESCENTES CUYOS DERECHOS VULNERADOS HAN SIDO DETECTADOS) * 100</t>
  </si>
  <si>
    <t>100% (NÚMERO DE NIÑAS, NIÑOS Y ADOLESCENTES QUE RECIBEN ATENCIÓN Y SERVICIOS NECESARIOS PARA LA PROTECCIÓN DE SUS DERECHOS/ NÚMERO DE NIÑAS, NIÑOS Y ADOLESCENTES CUYOS DERECHOS VULNERADOS HAN SIDO DETECTADOS)*100</t>
  </si>
  <si>
    <t>NÚMERO DE NIÑAS, NIÑOS Y ADOLESCENTES RECIBEN APOYO Y ATENCIÓN EN BASE A SU CONDICIÓN DE VULNERABILIDAD.</t>
  </si>
  <si>
    <t>(A: / B: ) * 100</t>
  </si>
  <si>
    <t>RESGUARDO Y PROTECCIÓN A NIÑAS, NIÑOS Y ADOLESCENTES BRINDADO.</t>
  </si>
  <si>
    <t>(A: (NIÑAS, NIÑOS Y ADOLESCENTES ATENDIDOS MEDIANTE EL SERVICIO DE ALB: CAPACIDAD DE OCUPACIÓN DE NIÑAS, NIÑOS Y ADOLESCENTES ALBERGADOSERGUE, DURANTE LE EJERCICIO FISCAL EN CURSO / B: CAPACIDAD DE OCUPACIÓN DE NIÑAS, NIÑOS Y ADOLESCENTES ALBERGADOS) * 100</t>
  </si>
  <si>
    <t>100% (NIÑAS, NIÑOS Y ADOLESCENTES ATENDIDOS MEDIANTE EL SERVICIO DE ALBERGUE, DURANTE LE EJERCICIO FISCAL EN CURSO/CAPACIDAD DE OCUPACIÓN DE NIÑAS, NIÑOS Y ADOLESCENTES ALBERGADOS)*100.</t>
  </si>
  <si>
    <t>ESTRATEGIAS PARA LA PROTECCIÓN DE LOS DERECHOS DE LOS NIÑOS, NIÑAS Y ADOLESCENTES DEL MUNICIPIO IMPULSADAS.</t>
  </si>
  <si>
    <t>(A: (NÚMERO DE ESTRATEGIAS DE PROTECCIÓN INTEGRAL Y ESPECIAL DE NIÑAS, NIÑOS Y ADOLESCENTES LLEVADAS A CAB: NÚMERO DE ESTRATEGIAS DE PROTECCIÓN INTEGRAL Y ESPECIAL DE NIÑAS, NIÑOS Y ADOLESCENTES PROPUESTASO / B: NÚMERO DE ESTRATEGIAS DE PROTECCIÓN INTEGRAL Y ESPECIAL DE NIÑAS, NIÑOS Y ADOLESCENTES PROPUESTAS) * 100</t>
  </si>
  <si>
    <t>100% (NÚMERO DE ESTRATEGIAS DE PROTECCIÓN INTEGRAL Y ESPECIAL DE NIÑAS, NIÑOS Y ADOLESCENTES LLEVADAS A CABO/ NÚMERO DE ESTRATEGIAS DE PROTECCIÓN INTEGRAL Y ESPECIAL DE NIÑAS, NIÑOS Y ADOLESCENTES PROPUESTAS)*100</t>
  </si>
  <si>
    <t>NIÑOS INCORPORADOS A UNA FAMILIA A TRAVÉS DE LA ADOPCIÓN O ACOGIMIENTO FAMILIAR.</t>
  </si>
  <si>
    <t>(A: (NIÑOS, NIÑAS Y ADOLESCENTES INCORPORADOS A UNA FAMILIA DE ACOGIDA A TRAVÉS DE LA ADOPCIÓN O ACOGIMIENTO / B: /NIÑAS, NIÑOS Y ADOLESCENTES PROGRAMADOS A INCORPORADOS A UNA FAMILIA DE ACOGIDA A TRAVÉS DE LA ADOPCIÓN O ACOGIMIENTO FAMILIAR) * 100</t>
  </si>
  <si>
    <t>100%(NIÑOS, NIÑAS Y ADOLESCENTES INCORPORADOS A UNA FAMILIA DE ACOGIDA A TRAVÉS DE LA ADOPCIÓN O ACOGIMIENTO /NIÑAS, NIÑOS Y ADOLESCENTES PROGRAMADOS A INCORPORADOS A UNA FAMILIA DE ACOGIDA A TRAVÉS DE LA ADOPCIÓN O ACOGIMIENTO FAMILIAR)*100</t>
  </si>
  <si>
    <t>NIÑOS, NIÑAS Y ADOLESCENTES REPRESENTADOS EN SUPLENCIA Y/O COADYUVANCIA EN LOS PROCESOS LEGALES QUE SE VEAN INVOLUCRADOS SUS DERECHOS</t>
  </si>
  <si>
    <t>(A: (NIÑOS, NIÑAS Y ADOLESCENTES REPRESENTADOS EN SUPLENCIA Y/O COADYUVANCIA EN LOS PROCESOS LEGALES / B: NIÑAS, NIÑOS Y ADOLESCENTES INVOLUCRADOS EN PROCEDIMIENTOS JURISDICCIONALES, MINISTERIALES O ADMINISTRATIVOS) * 100</t>
  </si>
  <si>
    <t>100% (NIÑOS, NIÑAS Y ADOLESCENTES REPRESENTADOS EN SUPLENCIA Y/O COADYUVANCIA EN LOS PROCESOS LEGALES/ NIÑAS, NIÑOS Y ADOLESCENTES INVOLUCRADOS EN PROCEDIMIENTOS JURISDICCIONALES, MINISTERIALES O ADMINISTRATIVOS)*100</t>
  </si>
  <si>
    <t>PROCENTAJE EN HOGARES EN POBREZA EXTREMA CON NIÑOS, NIÑAS Y ADOLESCENTES EN EL MUNICIPIO.</t>
  </si>
  <si>
    <t>(A: (PORCENTAJE DE HOGARES EN POB: TOTAL DE HOGARES DEL MUNICIPIOREZA EXTREMA CON AL MENOS UN NIÑO, NIÑA O ADOLESCENTE / B: TOTAL DE HOGARES DEL MUNICIPIO) * 100</t>
  </si>
  <si>
    <t>100% (PORCENTAJE DE HOGARES EN POBREZA EXTREMA CON AL MENOS UN NIÑO, NIÑA O ADOLESCENTE/ TOTAL DE HOGARES DEL MUNICIPIO)*100</t>
  </si>
  <si>
    <t>PORCENTAJE DE LA POBLACIÓN DE 3 A 15 AÑOS CON REGAZO EDUCATIVO DEL MUNICIPIO.</t>
  </si>
  <si>
    <t>PORCENTAJE DE NIÑOS, NIÑAS Y ADOLESCENTES DE 5 A 17 AÑOS QUE TRABAJAN</t>
  </si>
  <si>
    <t>(A: (PERSONAS DE 5 A 17 AÑOS QUE TRAB: POBLACIÓN TOTAL ENTRE 5 DE 17 AÑOS EN MOROLEÓN)AJAN EN MOROLEÓN / B: POBLACIÓN TOTAL ENTRE 5 DE 17 AÑOS EN MOROLEÓN)) * 100</t>
  </si>
  <si>
    <t>100% (PERSONAS DE 5 A 17 AÑOS QUE TRABAJAN EN MOROLEÓN/POBLACIÓN TOTAL ENTRE 5 DE 17 AÑOS EN MOROLEÓN)*100</t>
  </si>
  <si>
    <t>AVANCE FÍSICO DEL PROCESO DEL PROYECTO DE ESTRATEGIAS.</t>
  </si>
  <si>
    <t>(A: PORCENTAJE DE AVANCE FÍSICO ALCANZADO POR LAS ESTRATEGIAS / B: PORCENTAJE FÍSICO ESTABLECIDO EN LAS ESTRATEGIAS) * 100</t>
  </si>
  <si>
    <t>100% (PORCENTAJE DE AVANCE FÍSICO ALCANZADO POR LAS ESTRATEGIAS/PORCENTAJE FÍSICO ESTABLECIDO EN LAS ESTRATEGIAS)*100</t>
  </si>
  <si>
    <t>DERECHOS DE NIÑAS, NIÑOS Y ADOLESCENTES DE TENER UNA FAMILIA.</t>
  </si>
  <si>
    <t>(A: PORCENTAJE DE AVANCE FÍSICO ALCANZADO DE GESTIONAR DE FORMA INTEGRAL ADOPCIONES A FIN DE RESTITUIR EL DERECHO DE NIÑAS, NIÑOS Y ADOLESCENTES DE TENER UNA FAMILIA / B: PORCENTAJE FÍSICO ESTABLECIDO DE GESTIONAR DE FORMA INTEGRAL ADOPCIONES A FIN DE RESTITUIR EL DERECHO DE NIÑAS, NIÑOS Y ADOLESCENTES DE TENER UNA FAMILIA) * 100</t>
  </si>
  <si>
    <t>100% (PORCENTAJE DE AVANCE FÍSICO ALCANZADO DE GESTIONAR DE FORMA INTEGRAL ADOPCIONES A FIN DE RESTITUIR EL DERECHO DE NIÑAS, NIÑOS Y ADOLESCENTES DE TENER UNA FAMILIA/PORCENTAJE FÍSICO ESTABLECIDO DE GESTIONAR DE FORMA INTEGRAL ADOPCIONES A FIN DE RESTITUIR EL DERECHO DE NIÑAS, NIÑOS Y ADOLESCENTES DE TENER UNA FAMILIA)*100</t>
  </si>
  <si>
    <t>COMPARACIÓN PORCENTUAL EL CUMPLIMIENTO DE METAS DEL PROCESO DE EN QUE DE LA REPRESENTACIÓN DE LOS NIÑOS, NIÑAS Y ADOLESCENTES EN SUPLENCIA Y/O COADYUVANCIA EN LOS PROCESOS LEGALES QUE SE VEAN INVOLUCRADOS SUS DERECHOS.</t>
  </si>
  <si>
    <t>(A: PORCENTAJE DE AVANCE FÍSICO ALCANZADO DEL PROCESO DURANTE LA FASE DE EJECUCIÓN / B: AVANCE FÍSICO ESTABLECIDO EN LA FASE DE PROGRAMACIÓN PARA EL PROCESO) * 100</t>
  </si>
  <si>
    <t>100%$ PORCENTAJE DE AVANCE FÍSICO ALCANZADO DEL PROCESO DURANTE LA FASE DE EJECUCIÓN/AVANCE FÍSICO ESTABLECIDO EN LA FASE DE PROGRAMACIÓN PARA EL PROCESO)*100</t>
  </si>
  <si>
    <t>PORCENTAJE</t>
  </si>
  <si>
    <t xml:space="preserve">TASA DE VARIACION </t>
  </si>
  <si>
    <t>UNIDAD</t>
  </si>
  <si>
    <t xml:space="preserve">SE CONTRIBUYE A ATENDER A LA POBLACIÓN MEDIANTE UN GOBIERNO INCLUYENTE Y PARTICIPATIVO QUE TOME EN CUENTA LAS NECESIDADES DE LOS HABITANTES Y CUMPLA LAS ACCIONES ESTABLECIDAS EN LOS PLANES Y PROGRAMAS ESTRATÉGICOS </t>
  </si>
  <si>
    <t xml:space="preserve">LA POBLACIÓN DE MOROLEON PERCIBE UNA ALCALDESA QUE ATIENDE LAS NECESIDADES DE LA COMUNIDAD Y DEL TERRITORIO MUNICIPAL DE MANERA CERCANA E INCLUYENTE </t>
  </si>
  <si>
    <t xml:space="preserve">PROGRAMA DE ATENCIÓN CIUDADANA DEL MUNICIPIO IMPLEMENTADO. </t>
  </si>
  <si>
    <t xml:space="preserve">PLANEACIÓN Y COORDINACIÓN DE GIRAS DE TRABAJO DEL PRESIDENTE IMPLEMENTADO. </t>
  </si>
  <si>
    <t xml:space="preserve">ACUERDOS Y CONVENIOS PARA EL FORTALECIMIENTO DE LAS RELACIONES ENTRE ORGANISMOS DE LA ADMINISTRACIÓN PÚBLICA MUNICIPAL </t>
  </si>
  <si>
    <t xml:space="preserve">DISEÑO Y ELABORACIÓN DE FUNCIONES, PROCESOS Y PROGRAMAS ( REGLAMENTO INTERNO) A FIN DE DAR ATENCIÓN A LAS NECESIDADES DE LA CIUDADANÍA OPORTUNAMENTE </t>
  </si>
  <si>
    <t xml:space="preserve">SEGUIMIENTO OPORTUNO A LAS NECESIDADES DE LA CIUDADANÍA </t>
  </si>
  <si>
    <t xml:space="preserve">DIFUSIÓN DE LA AGENDA ESTRATÉGICA AL INTERIOR DE LA ADMINISTRACIÓN PÚBLICA </t>
  </si>
  <si>
    <t xml:space="preserve">CAPACITACIÓN Y PROFESIONALIZACIÓN A LOS TRABAJADORES DE LA SECRETARÍA PARTICULAR Y OFICINAS ADSCRITAS. </t>
  </si>
  <si>
    <t xml:space="preserve">EDICIÓN DE UN SISTEMA QUE PERMITA INTEGRAR LA AGENDA PRESIDENCIAL DE MANERA MAS RÁPIDA Y EFICIENTE. AGENDA DE EVENTOS, CANALIZAR INVITACIONES DE LOS EVENTOS Y ANALIZAR DISCURSOS </t>
  </si>
  <si>
    <t xml:space="preserve">ACTUALIZAR LA BASE DE DATOS DE LOS SECTORES DE LA SOCIEDAD DEL MUNICIPIO </t>
  </si>
  <si>
    <t xml:space="preserve">CONTRIBUIR CON EL GOBIERNO MUNICIPAL A LA PROCURACIÓN, DEFENSA Y PROMOCIÓN DE LOS INTERESES MUNICIPALES. </t>
  </si>
  <si>
    <t xml:space="preserve">LOS HABITANTES DEL MUNICIPIO SE BENEFICIAN DE LA APLICACIÓN DE LA NORMATIVIDAD MUNICIPAL Y DE PROVEER DE LOS MECANISMOS JURÍDICOS PARA EL LOGRO DE SUS OBJETIVOS </t>
  </si>
  <si>
    <t xml:space="preserve">REUNIONES DE TRABAJO DE LAS COMISIONES MUNICIPALES POR LOS MIEMBROS DEL H. AYUNTAMIENTO REALIZADAS </t>
  </si>
  <si>
    <t xml:space="preserve">CATÁLOGO DE REGLAMENTOS ACTUALIZADOS </t>
  </si>
  <si>
    <t xml:space="preserve">CONCEJOS CIUDADANA CONFORMADOS </t>
  </si>
  <si>
    <t xml:space="preserve">ELABORACIÓN DE ACTAS </t>
  </si>
  <si>
    <t xml:space="preserve">CUMPLIMIENTO DEL LOS ACUERDOS DEL AYUNTAMIENTO </t>
  </si>
  <si>
    <t xml:space="preserve">AUTORIZACIÓN DEL PROYECTO DE REFORMAS O DE NUEVOS REGLAMENTOS. </t>
  </si>
  <si>
    <t xml:space="preserve">VINCULACION CON LOS DISTINTOS NIVELES DE GOBIERNO </t>
  </si>
  <si>
    <t xml:space="preserve">CONTRIBUIR AL FORTALECIMIENTO DE LA HACIENDA PUBLICA MUNICIPAL MEDIANTE EL MANEJO RESPONSABLE DE LOS RECURSOS EN ESTRICTO APEGO A LA NORMATIVIDAD APLICABLE </t>
  </si>
  <si>
    <t xml:space="preserve">LOS HABITANTES DEL MUNICIPIO DISPONEN DE OBRAS, PROGRAMAS Y ACCIONES EN SU BENEFICIO, MEDIANTE EL EJERCICIO EFICIENTE DE LOS RECURSOS PÚBLICOS DE LOS DIFERENTES PROGRAMAS </t>
  </si>
  <si>
    <t xml:space="preserve">PRONOSTICO DE INGRESOS AUTORIZADO CUMPLIDO </t>
  </si>
  <si>
    <t xml:space="preserve">POLÍTICAS FINANCIERAS, FISCALES Y DEL GASTO PUBLICO DEL MUNICIPIO IMPLEMENTADAS </t>
  </si>
  <si>
    <t xml:space="preserve">CUENTAS PUBLICAS EN TIEMPO Y FORMA ENTREGADAS </t>
  </si>
  <si>
    <t xml:space="preserve">PROPUESTA DE LINEAMIENTOS Y DISPOSICIONES QUE SIRVAN DE BASE PARA REALIZAR LAS FUNCIONES DE FORMA EFICAZ Y EFICIENTE ACORDE AL MARCO JURÍDICO, SISTEMAS DE REGISTRO Y CONTROL DEL GASTO PRESENTADAS. </t>
  </si>
  <si>
    <t xml:space="preserve">PRESUPUESTO BASADO EN RESULTADOS (PBR) IMPLEMENTADO. </t>
  </si>
  <si>
    <t xml:space="preserve">EL EJERCICIO DEL GASTO PUBLICO SE REALIZA PRIVILEGIANDO LA TRANSPARENCIA EN TIEMPO Y FORMA </t>
  </si>
  <si>
    <t xml:space="preserve">RECAUDACIÓN DE LOS INGRESOS PROPIOS ( IMPUESTOS, DERECHOS, PRODUCTOS, APROVECHAMIENTOS, OTROS) CON SU CONSECUENTE IMPACTO EN LA RFP. </t>
  </si>
  <si>
    <t xml:space="preserve">COBRANZA EN LAS ÁREAS RECEPTORAS DE INGRESOS. (NUEVOS SERVICIOS BRINDADOS A LOS CONTRIBUYENTES) </t>
  </si>
  <si>
    <t xml:space="preserve">INCREMENTAR EL NIVEL DE RECAUDACIÓN DE INGRESOS PROPIOS Y SU IMPACTO EN LA RFP MEDIANTE CAMPAÑAS </t>
  </si>
  <si>
    <t xml:space="preserve">ASIGNACIÓN DE LOS RECURSOS PÚBLICOS DEL MUNICIPIO PERMITIENDO ATENDER LAS NECESIDADES DE LA POBLACIÓN. </t>
  </si>
  <si>
    <t xml:space="preserve">DISMINUCIÓN DEL GASTO DE GESTIÓN PARA SU REASIGNACIÓN A PROYECTOS DE INVERSIÓN </t>
  </si>
  <si>
    <t xml:space="preserve">REALIZAR LOS ESTADOS FINANCIEROS Y ANEXOS QUE INTEGRAN LA CUENTA PUBLICA. </t>
  </si>
  <si>
    <t xml:space="preserve">ANÁLISIS Y REVISIÓN DE LINEAMIENTOS Y DISPOSICIONES VIGENTES </t>
  </si>
  <si>
    <t xml:space="preserve">OPERACIÓN DEL SISTEMA DE SEGUIMIENTO DE METAS E INDICADORES </t>
  </si>
  <si>
    <t xml:space="preserve">INTEGRACIÓN DE DOCUMENTOS A PUBLICAR </t>
  </si>
  <si>
    <t xml:space="preserve">CONTRIBUCIÓN AL MEJORAMIENTO DE LA GESTIÓN DEL RECURSO PÚBLICO DE LA ADMINISTRACIÓN PÚBLICA MUNICIPAL. </t>
  </si>
  <si>
    <t xml:space="preserve">LAS DEPENDENCIAS MUNICIPALES EJECUTARAN EL PRESUPUESTO DE UNA MANERA MÁS EFICIENTE, CONTRIBUYENDO AL MEJORAMIENTO DEL GASTO PÚBLICO. </t>
  </si>
  <si>
    <t xml:space="preserve">LA ESTRUCTURA ORGANICA DEL MUNICIPIO SE ACTUALIZA DE UNA FORMA EFECIENTE MEDIANTE LA ACTUALIZACIÓN DE MANUALES, ORGANIGRAMAS Y REGLAMENTOS </t>
  </si>
  <si>
    <t xml:space="preserve">SOLUCIONAS LAS FALLAS PRESENTADAS EN LOS DIVERSOS EQUIPOS DE CÓMPUTOS DE LA PRESIDENCIA MUNICIPAL. </t>
  </si>
  <si>
    <t xml:space="preserve">VERIFICAR LOS INVENTARIOS REALIZADOS, BUSCANDO QUE SE TENGA UN CONTROL, ADECUADO DE LOS BIENES MUEBLES PERTENECIENTES AL MUNICIPIO </t>
  </si>
  <si>
    <t xml:space="preserve">BUSCAR EL CORRECTO USO DEL RECURSO PUBLICO BUSCANDO COMPRAS DE CALIDAD, PRECIO Y EVITANDO COMPRAS INCENSARÍAS </t>
  </si>
  <si>
    <t xml:space="preserve">DESARROLLO ORGANIZACIONAL DENTRO DE LAS DIFERENTES DEPENDENCIAS DE LAS ADMINISTRACIÓN PÚBLICA, MUNICIPAL </t>
  </si>
  <si>
    <t xml:space="preserve">CAPACITACIÓN IMPLEMENTADO A LOS TRABAJADORES DEL MUNICIPIO </t>
  </si>
  <si>
    <t xml:space="preserve">EL DEPARTAMENTO INFORMÁTICA, DERIVADO DE LOS DIAGNÓSTICOS PREVENTIVOS A LOS DIVERSOS EQUIPOS, GENERARA LAS RECOMENDACIONES DE ACTUALIZACIÓN O SUSTITUCIÓN </t>
  </si>
  <si>
    <t xml:space="preserve">VERIFICAR EL ESTADO DE LOS VEHÍCULOS PERTENECIENTES AL MUNICIPIO. </t>
  </si>
  <si>
    <t xml:space="preserve">CONSULTA DE LOS PRESUPUESTOS DE LAS DEPENDENCIAS CONSTANTEMENTE BUSCANDO DAR RECOMENDACIONES DEL USO DEL RECURSO. </t>
  </si>
  <si>
    <t xml:space="preserve">ANALIZAR LAS ENTRADAS DE ALMACÉN, GENERADAS POR LAS COMPRAS DE LAS DEPENDENCIAS, BUSCANDO QUE CUMPLAN CON LOS ESTÁNDARES COMO QUE SEAN VERÍDICAS </t>
  </si>
  <si>
    <t xml:space="preserve">CONTRIBUIR A IMPULSAR, PROYECTAR, MANTENER Y CONSERVAR LA INFRAESTRUCTURA NECESARIA PARA QUE EL MUNICIPIO CUENTE CON MEJOR EQUIPAMIENTO TANTO CULTURAL, DEPORTIVO, EDUCATIVO Y VIAL DE CALIDAD E INCLUYENTE </t>
  </si>
  <si>
    <t xml:space="preserve">LA POBLACIÓN DEL MUNICIPIO DE MOROLEÓN RECIBE ATENCIÓN A SUS QUEJAS Y SOLICITUDES EN MATERIA DE OBRAS PUBLICAS </t>
  </si>
  <si>
    <t xml:space="preserve">OBRAS Y ACCIONES DE INFRAESTRUCTURA VIAL REALIZADAS </t>
  </si>
  <si>
    <t xml:space="preserve">PROGRAMA DE REHABILITACIÓN DE LA IMAGEN URBANA E INFRAESTRUCTURA DEL MUNICIPIO IMPLEMENTADO </t>
  </si>
  <si>
    <t xml:space="preserve">PROYECTOS EJECUTIVOS ACORDES A LA MAGNITUD E IMPORTANCIA DE LAS OBRAS QUE PERMITAN LA INTEGRACIÓN ADECUADA DE LOS EXPEDIENTES TÉCNICOS ELABORADOS </t>
  </si>
  <si>
    <t xml:space="preserve">EJECUCION DEL PROGRAMA DE CONSTRUCCIÓN DE VIALIDADES URBANAS Y RURALES DEL MUNICIPIO </t>
  </si>
  <si>
    <t xml:space="preserve">EJECUCION DEL PROGRAMA PERMANENTE EN REHABILITACIÓN DE VIALIDADES URBANAS Y RURALES DEL MUNICIPIO </t>
  </si>
  <si>
    <t xml:space="preserve">REHABILITACIÓN Y CONSTRUCCIÓN INFRAESTRUCTURA Y ESPACIOS PÚBLICOS DEL MUNICIPIO . </t>
  </si>
  <si>
    <t xml:space="preserve">INTEGRAR Y VALIDAR EXPEDIENTES TÉCNICOS DE LOS PROYECTOS Y OBRAS CONTEMPLADAS EN EL PROGRAMA ANUAL DE OBRA PÚBLICA. </t>
  </si>
  <si>
    <t xml:space="preserve">CONTRIBUIR A ELEVAR LA CALIDAD DE VIDA DE LA POBLACIÓN DEL MUNICIPIO MEDIANTE EL FUNCIONAMIENTO EFICIENTE DE LOS SERVICIOS PÚBLICOS MUNICIPALES </t>
  </si>
  <si>
    <t xml:space="preserve">LA CIUDADANÍA RECIBEN SERVICIOS PÚBLICOS OPORTUNOS Y DE CALIDAD MEDIANTE UNA PLANEACIÓN QUE GARANTIZA LA EFICIENCIA Y CALIDAD EN LOS SERVICIOS, </t>
  </si>
  <si>
    <t xml:space="preserve">PROGRAMA DE PRESTACIÓN EFICIENTE DE LOS SERVICIOS PÚBLICOS MUNICIPALES. </t>
  </si>
  <si>
    <t xml:space="preserve">CUENTA CON PROGRAMA DE ACREDITACIÓN Y CAPACITACIÓN. </t>
  </si>
  <si>
    <t xml:space="preserve">LA CIUDADANIA RECIBE LA ATENCIÓN NECESARIA Y REQUERIDA POR PARTE DE LA DIRECCIÓN DE SERVICIOS MUNICIPALES. </t>
  </si>
  <si>
    <t xml:space="preserve">CAPACITACIÓN PARA EL PERSONAL CADA 2 MESES. </t>
  </si>
  <si>
    <t xml:space="preserve">CONTRIBUIR AL MEJORAMIENTO EN EL ESPACIO SOCIODEMOGRÁFICO CREANDO PAZ SOCIAL DENTRO DE POBLADORES Y ENCARGADOS DE LA SEGURIDAD PUBLICA DEL MUNICIPIO DE VALLE DE SANTIAGO, GTO.MEDIANTE ACCIONES E IMPLEMENTACIÓN DE PROGRAMAS FEDERALES Y ESTATALES </t>
  </si>
  <si>
    <t xml:space="preserve">LA CIUDADANÍA SE ENCUENTRA ATENDIDA EN MATERIA DE SEGURIDAD PREVINIENDO LOS PROBABLES DELITOS E INFRACCIONANDO A LAS PERSONAS QUE COMETEN ALGUNA FALTA O DELITO. </t>
  </si>
  <si>
    <t xml:space="preserve">ESTRATEGIA GARANTIZANDO LA TRANQUILIDAD, PAZ Y ORDEN PÚBLICO Y PROTEGIENDO LA INTEGRIDAD FÍSICA Y MATERIAL DE SUS HABITANTES IMPLEMENTADA </t>
  </si>
  <si>
    <t xml:space="preserve">CORPORACIÓN POLICIACA INTEGRADA POR ELEMENTOS CON PERFIL ADECUADO Y CAPACITADOS </t>
  </si>
  <si>
    <t xml:space="preserve">PROGRAMAS DE PARTICIPACIÓN CIUDADANA EN TEMAS DE SEGURIDAD PÚBLICA IMPLEMENTADOS </t>
  </si>
  <si>
    <t xml:space="preserve">OPERATIVOS EN ZONAS CON ALTO ÍNDICE DELICTIVO IMPLEMENTADOS </t>
  </si>
  <si>
    <t xml:space="preserve">PARQUE VEHICULAR CON MANTENIMIENTO INTEGRAL DE PATRULLAS EN FUNCIONES Y ASEGURADAS CON COBERTURA IMPLEMENTADO </t>
  </si>
  <si>
    <t xml:space="preserve">CAPACITACIÓN Y CERTIFICACIÓN PARA EL PERSONAL DE PROTECCIÓN CIVIL IMPLEMENTADO </t>
  </si>
  <si>
    <t xml:space="preserve">ESTRATEGIAS DE VERIFICACIÓN INSPECCIONADOS DIRIGIDO A NEGOCIOS Y CENTRO COMERCIALES REALIZADAS </t>
  </si>
  <si>
    <t xml:space="preserve">CURSOS DE PRIMEROS AUXILIOS EN EMPRESAS, NEGOCIOS Y POBLACIÓN IMPARTIDOS </t>
  </si>
  <si>
    <t xml:space="preserve">PROGRAMA DE ATENCIÓN DE ACCIDENTES Y EMERGENCIAS IMPARTIDOS </t>
  </si>
  <si>
    <t xml:space="preserve">ACTUALIZACIÓN DEL ATLAS DE RIESGO Y PROGRAMAS ENVIADOS AL ESTADO </t>
  </si>
  <si>
    <t xml:space="preserve">ESTRATEGIAS Y LOGÍSTICAS PARA ATENCIÓN DE EMERGENCIAS ELABORADAS </t>
  </si>
  <si>
    <t xml:space="preserve">CURSOS DE CAPACITACIÓN IMPARTIDOS </t>
  </si>
  <si>
    <t xml:space="preserve">DISMINUCIÓN CONDUCTAS DELICTIVAS QUE VULNERAN LA SEGURIDAD, LA PAZ SOCIAL Y LA INTEGRIDAD CIUDADANA. </t>
  </si>
  <si>
    <t xml:space="preserve">CREACIÓN DE UN PERFIL DE PUESTO,DEACUERDO A LOS REQUERIMIENTOS DEL MUNICIPIO Y NORMATIVIDAD ESTABLECIDA, APLICANDO EVALUACIONES DE CONTROL Y CONFIANZA ASÍ COMO LA ELABORACIÓN DE UN PROGRAMA DE CAPACITACIÓN. </t>
  </si>
  <si>
    <t xml:space="preserve">INSTALACIÓN DE COMITÉS CIUDADANOS INTEGRADOS A LA RED CIUDADANA DE PREVENCIÓN Y SEGURIDAD. </t>
  </si>
  <si>
    <t xml:space="preserve">REALIZACION DE PREVENCIÓN EN ESCUELAS DE LA ZONA URBANA Y RURAL. </t>
  </si>
  <si>
    <t xml:space="preserve">REALIZACION DE ACCIONES DE PREVENCIÓN DEL DELITO </t>
  </si>
  <si>
    <t xml:space="preserve">ORGANIZACIÓN DE OPERATIVOS ESPECIALES CON OTRAS INSTITUCIONES ESTATALES Y FEDERALES EN FESTIVIDADES Y EVENTOS. </t>
  </si>
  <si>
    <t xml:space="preserve">EQUIPAMIENTO DEL PERSONAL CON TECNOLOGÍA DE VANGUARDIA </t>
  </si>
  <si>
    <t xml:space="preserve">FORMACIÓN A LOS ELEMENTOS DE LA COORDINACIÓN DE PROTECCIÓN CIVIL : -EJECUCIÓN DE CAPACITACIÓN </t>
  </si>
  <si>
    <t xml:space="preserve">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</t>
  </si>
  <si>
    <t xml:space="preserve">CAPACITACIÓN EN USO Y MANEJO DE EXTINTORES, EVACUACIÓN DE INMUEBLES, PRIMEROS AUXILIOS, BUSQUEDA Y RESCATE : -EJECUCIÓN DE 3 CICLOS DE CAPACITACIÓN PRESENCIAL PARA EMPRESAS, INSTRUCCIONES EDUCATIVAS </t>
  </si>
  <si>
    <t xml:space="preserve">ATENCIÓN DE LLAMADOS DE EMERGENCIAS QUE SURJAN EN LOS PERIODOS DE LOS PROGRAMAS OPERATIVOS. </t>
  </si>
  <si>
    <t xml:space="preserve">ACTUALIZACIÓN DEL ATLAS DE RIEGO DEL MUNICIPIO </t>
  </si>
  <si>
    <t xml:space="preserve">ELABORACIÓN DE PROGRAMAS ESPECIALES POR FENOMENOS PERTURBADORES </t>
  </si>
  <si>
    <t xml:space="preserve">IMPLEMENTACIÓN DE SERVICIOS DE VIDEOVIGILANCIA </t>
  </si>
  <si>
    <t xml:space="preserve">IMPLEMENTACIÓN DE PLAN DE REPARACIÓN Y MANTENIMIENTO DE EQUIPO DAÑADO </t>
  </si>
  <si>
    <t xml:space="preserve">DESARROLLO DE TEMAS DE PROFESIONALIZACIÓN </t>
  </si>
  <si>
    <t xml:space="preserve">CONTRIBUIR A LA CORRECTA APLICACIÓN DEL GASTO PÚBLICO ASÍ COMO EL CORRECTO ACTUAR DE LOS SERVIDORES PÚBLICOS . </t>
  </si>
  <si>
    <t xml:space="preserve">LA CONTRALORÍA MUNICIPAL CONTRIBUYE A LA TRANSPARENCIA Y RENDICIÓN DE CUENTAS EN EL ACTUAR DE LA GESTIÓN DE LOS SERVIDORES PÚBLICOS. </t>
  </si>
  <si>
    <t xml:space="preserve">PROGRAMA ANUAL DE AUDITORIA REALIZADO </t>
  </si>
  <si>
    <t xml:space="preserve">DECLARACIONES ANUALES POR PARTE DE LOS SERVIDORES PÚBLICOS REALIZADAS </t>
  </si>
  <si>
    <t xml:space="preserve">QUEJAS CIUDADANAS ATENDIDAS Y CON SEGUIMIENTO </t>
  </si>
  <si>
    <t xml:space="preserve">CUENTA PUBLICA MUNICIPAL ANALIZADA Y VERIFICADA </t>
  </si>
  <si>
    <t xml:space="preserve">PROGRAMA PERMANENTE DE SUPERVISIÓN DE OBRA PUBLICA EFECTUADA </t>
  </si>
  <si>
    <t xml:space="preserve">PROGRAMA ANUAL DE CAPACITACIÓN CUMPLIDA </t>
  </si>
  <si>
    <t xml:space="preserve">PROGRAMA DE AUDITORIA A ENTIDADES GENERADORAS DE INGRESOS REALIZADA </t>
  </si>
  <si>
    <t xml:space="preserve">METAS, OBJETIVOS E INDICADORES PREVISTAS EN LOS PROGRAMAS PRESUPUESTARIOS EN EL CUMPLIMIENTO DE LOS FINES Y OBJETIVOS DE LA ADMINISTRACIÓN PÚBLICA MUNICIPAL SUPERVISADAS </t>
  </si>
  <si>
    <t xml:space="preserve">GENERACIÓN DE REPORTES POR DEPENDENCIAS </t>
  </si>
  <si>
    <t xml:space="preserve">SEGUIMIENTO AL ESTATUS DEL CUMPLIMIENTO DE LAS DECLARACIONES ANUALES ( (INICIAL, MODIFICACIÓN Y DE CONCLUSIÓN) </t>
  </si>
  <si>
    <t xml:space="preserve">IMPARTICIÓN DE SANCIONES GENERADAS POR LAS QUEJAS CIUDADANAS </t>
  </si>
  <si>
    <t xml:space="preserve">REALIZACIÓN DE INFORME TRIMESTRAL Y ANUAL DE ACTIVIDADES </t>
  </si>
  <si>
    <t xml:space="preserve">SUPERVISIÓN DE PROYECTOS DE OBRA PUBLICA DE AÑO ANTERIOR </t>
  </si>
  <si>
    <t xml:space="preserve">EJECUCIÓN DEL PROGRAMA DE CAPACITACIÓN </t>
  </si>
  <si>
    <t xml:space="preserve">VALIDACIÓN DEL AVANCE PLANEADO EN LOS PROYECTOS DE INVERSIÓN </t>
  </si>
  <si>
    <t xml:space="preserve">CONTRIBUIR EN FORTALECER LA PARTICIPACIÓN SOCIAL PARA IMPULSAR EL DESARROLLO MEDIANTE EL FORTALECIMIENTO DE LOS ACTORES SOCIALES </t>
  </si>
  <si>
    <t xml:space="preserve">LOS HABITANTES DE MEJORAN SU DESARROLLO HUMANO A TRAVÉS DE LOS PROGRAMAS OPERADOS POR LA DIRECCIÓN DE DESARROLLO SOCIAL. </t>
  </si>
  <si>
    <t xml:space="preserve">ACCIONES DE PARA MEJORAR LA VIVIENDA ORORGADAS </t>
  </si>
  <si>
    <t xml:space="preserve">SISTEMAS DE ECO TECNOLOGÍAS IMPLEMENTADAS </t>
  </si>
  <si>
    <t xml:space="preserve">CONTRIBUIR AL BIENESTAR SOCIAL </t>
  </si>
  <si>
    <t xml:space="preserve">APOYO A CIUDADANIA PARA TECHO DIGNO </t>
  </si>
  <si>
    <t xml:space="preserve">APOYO A LA CIUDADANIA PARA MEJORAMIENTO DE VIVIENDA PINTA TU ENTORNO </t>
  </si>
  <si>
    <t xml:space="preserve">APOYOS A LA CIUDADANIA DE ENTREGA DE CALENTADORES SOLARES </t>
  </si>
  <si>
    <t xml:space="preserve">APOYO A LA CIUDADANÍA PARA LA CONSTRUCCION DE BAÑO CON BIODIGESTOR </t>
  </si>
  <si>
    <t xml:space="preserve">BECAS PARA ESTUDIANTES DE EDUCACION OTORGADAS EN ESPECIE </t>
  </si>
  <si>
    <t xml:space="preserve">ENTREGA DE DESPENSAS A FAMILIAS </t>
  </si>
  <si>
    <t xml:space="preserve">CONTRATACION TEMPORAL DE PERSONAL CON ECONOMIAS VULNERABLES </t>
  </si>
  <si>
    <t xml:space="preserve">ENTREGA DE APOYOS Y SUBSIDIOS EN EFECTIVO </t>
  </si>
  <si>
    <t xml:space="preserve">CONTRIBUIR A CONCRETAR SU TRAYECTO FORMATIVO, PARA QUE SE INTEGRE A LOS DIVERSOS PROCESOS DE LA VIDA PRODUCTIVA EN EL MUNICIPIO. </t>
  </si>
  <si>
    <t xml:space="preserve">LOS ESTUDIANTES DEL MUNICIPIO DE MOROLEÓN TERMINAN SUS ESTUDIOS DE EDUCACIÓN BÁSICA, MEDIA Y SUPERIOR Y LES PERMITEN ACCEDER A UN MEJOR NIVEL DE VIDA. </t>
  </si>
  <si>
    <t xml:space="preserve">PROGRAMA DE ESTÍMULOS A LA EDUACIÓN BÁSICA ENTREGADOS </t>
  </si>
  <si>
    <t xml:space="preserve">ORGANIZACIÓN DE EVENTOS CONMEMORATIVOS DE PROMOCIÓN EDUCATIVA, CÍVICO-CULTURALES. </t>
  </si>
  <si>
    <t xml:space="preserve">PROMOCIÓN Y REALIZACIÓN DE ACTIVIDADES DE FORTALECIMIENTO DE COMPETENCIAS DE LECTURA Y/O RECREATIVAS PROPIAS DE LA NIÑEZ Y JUVENTUD. </t>
  </si>
  <si>
    <t xml:space="preserve">ORGANIZACIÓN Y ADMINISTRACIÓN DE LOS RECURSOS MATERIALES DE LA DIRECCIÓN, ASÍ COMO GESTIONAR LOS TRÁMITES NECESARIOS PARA LAS CARTILLAS MILITARES </t>
  </si>
  <si>
    <t xml:space="preserve">PROGRAMA DE TORNEOS, EVENTOS Y COMPETENCIAS IMPLEMENTADOS </t>
  </si>
  <si>
    <t xml:space="preserve">ESPACIOS DIGNIFICADOS PARA LA REALIZARAN LAS ACTIVIDADES FÍSICAS Y DEPORTIVAS. </t>
  </si>
  <si>
    <t xml:space="preserve">FOMENTAR EL DEPORTE EN EL MUNICIPIO, CAPACITANDO A ENTRENADORES Y REALIZADO ACTIVIDADES A LOS CIUDADANOS </t>
  </si>
  <si>
    <t xml:space="preserve">ENTREGA DE BECAS A LOS ESTUDIANTES DE EDUCACIÓN </t>
  </si>
  <si>
    <t xml:space="preserve">REALIZAR ACCIONES DE INFORMACIÓN PARA INCREMENTAR LA INTERACCIÓN CON LA SOCIEDAD DE PADRES DE FAMILIA, LOS CENTROS ESCOLARES Y LA DIRECCIÓN DE EDUCACIÓN MUNICIPAL. </t>
  </si>
  <si>
    <t xml:space="preserve">CONFORMAR EXPEDIENTES, CLASIFICARLOS EN BASE A BECARIOS CON LA COLABORACIÓN DEL COMITÉ DE BECAS DE CADA CENTRO ESCOLAR Y LA DIRECCIÓN DE EDUCACIÓN MUNICIPAL. </t>
  </si>
  <si>
    <t xml:space="preserve">REALIZAR LA DOCUMENTACIÓN REQUERIDA PARA LA ENTREGA DEL PROGRAMA DE BECAS. </t>
  </si>
  <si>
    <t xml:space="preserve">ELABORAR PROYECTO ANUAL DE EVENTOS CÍVICOS-CULTURALES PARA PARTICIPACIÓN CÍVICA, ESTABLECIENDO ACUERDOS Y COMPROMISOS. </t>
  </si>
  <si>
    <t xml:space="preserve">GESTIONAR LAS ACCIONES NECESARIAS PARA CADA UNO DE LOS EVENTOS A REALIZAR. </t>
  </si>
  <si>
    <t xml:space="preserve">PROMOVER LA REALIZACIÓN DE DICHOS EVENTOS Y COORDINANDO EL TRABAJO COLABORATIVO CON LAS AUTORIDADES COMPETENTES. </t>
  </si>
  <si>
    <t xml:space="preserve">REALIZAR Y CALENDARIZAR TALLERES PARA APOYAR LA TAREA EDUCATIVA EMPATANDO LAS FESTIVIDADES DEL MES CORRESPONDIENTE. </t>
  </si>
  <si>
    <t xml:space="preserve">REALIZAR PROYECTOS DE PARTICIPACIÓN CULTURAL DE LOS NIÑOS Y JÓVENES, REALIZANDO PLAN DE GESTIÓN Y ACCIÓN PARA LLEVARLOS A CABO. </t>
  </si>
  <si>
    <t xml:space="preserve">REALIZAR ACCIONES DE ACTUALIZACIÓN Y MANTENIMIENTO PARA MEJORAR LA ATENCIÓN Y SERVICIO APOYANDO Y FOMENTADO EL DERECHO A LA EDUCACIÓN. </t>
  </si>
  <si>
    <t xml:space="preserve">ORGANIZAR Y REALIZAR VISITAS EDUCATIVAS Y CULTURALES PARA LOS EDUCANDOS DEL MUNICIPIO. </t>
  </si>
  <si>
    <t xml:space="preserve">REALIZAR LA GESTIÓN NECESARIA PARA LA ELABORACIÓN DE LAS CARTILLAS SIN LIBERAR SOLICITADAS. </t>
  </si>
  <si>
    <t xml:space="preserve">REALIZAR PAGO DE SERVICIOS, ADQUISICIÓN, MANTENIMIENTO Y/O REPOSICIÓN DEL MUEBLE E INMUEBLE DE LAS DEPENDENCIAS DE ESTA DIRECCIÓN. </t>
  </si>
  <si>
    <t xml:space="preserve">ELABORAR PROYECTOS DE CAPACITACIÓN Y/O ACTUALIZACIÓN EN BASE A LOS OBJETIVOS YA PROPUESTOS, DE ACUERDO AL PROYECTO. </t>
  </si>
  <si>
    <t xml:space="preserve">PRESUPUESTAR Y CONTRATAR EMPRESAS AFINES A LA CAPACITACIÓN Y ACTUALIZACIONES REQUERIDAS . </t>
  </si>
  <si>
    <t xml:space="preserve">REALIZAR VISITAS A LOS CENTROS EDUCATIVOS, CON EL PROPÓSITO DE APOYAR EN LAS ACCIONES DE SU PEMC.(PROGRAMA ESCOLAR DE MEJORA CONTINUA) </t>
  </si>
  <si>
    <t xml:space="preserve">OTORGAMIENTO DE BECAS, PREMIOS E INCENTIVOS </t>
  </si>
  <si>
    <t xml:space="preserve">ELABORACIÓN DE CONVOCATORIAS E INVITACIONES </t>
  </si>
  <si>
    <t xml:space="preserve">CONTENDER EN EVENTOS Y TORNEOS </t>
  </si>
  <si>
    <t xml:space="preserve">CELEBRACIÓN DE CONVENIOS PARA PROGRAMAS Y EVENTOS DEPORTIVOS </t>
  </si>
  <si>
    <t xml:space="preserve">PROGRAMA DE MANTENIMIENTO A ESPACIOS Y ADQUISICIÓN DE EQUIPO </t>
  </si>
  <si>
    <t xml:space="preserve">ORGANIZAR PARA LOS ENTRENADORES CURSOS DE PRIMEROS AUXILIOS </t>
  </si>
  <si>
    <t xml:space="preserve">IMPARTIR CLÍNICAS Y TALLERES DEPORTIVOS </t>
  </si>
  <si>
    <t xml:space="preserve">REALIZANDO ACTIVIDADES DEPORTIVAS EN EL MUNICIPIO EN LOS DIFERENTOS CENTROS </t>
  </si>
  <si>
    <t xml:space="preserve">REALIZANDO ACTIVIDADES DEPORTIVAS PARA ACTIVAR A LAS COMUNIDADES EN INSTITUCIONES EDUCATIVAS </t>
  </si>
  <si>
    <t xml:space="preserve">CONTRIBUIR AL DESARROLLO ECONÓMICO DEL MUNICIPIO A TRAVÉS DE LA GENERACIÓN DE OPORTUNIDADES PARA DESARROLLAR O INICIAR NEGOCIOS Y GENERACIÓN DE EMPLEO PARA TENER UN ALTO NIVEL ADQUISITIVO DEL CIUDADANO MOROLEONES. </t>
  </si>
  <si>
    <t xml:space="preserve">LOS HABITANTES DEL MUNICIPIO ENCUENTRAN OPORTUNIDAD LABORALES QUE LES PERMITEN MEJORAR SU CALIDAD DE VIDA Y SU ECONOMÍA FAMILIAR </t>
  </si>
  <si>
    <t xml:space="preserve">DESARROLLO COMERCIAL Y EMPRESARIAL PARA EL FORTALECIMIENTO DE MIPYMES A TRAVEZ DE LA PROMOCIÓN Y VINCULACIÓN </t>
  </si>
  <si>
    <t xml:space="preserve">MADUREZ EMPRESARIAL A TRAVEZ DE LA FORMACIÓN Y VINCULACIÓN PARA EL EMPLEO Y EL EMPRENDEDURISMO </t>
  </si>
  <si>
    <t xml:space="preserve">PROMOCION EFECTIVA DEL MUNICIPIO </t>
  </si>
  <si>
    <t xml:space="preserve">INOVACION INDUSTRIAL ATRAVEZ DE NUEVAS TECNOLOGIAS, MARKETIN DIGITAL Y LA EXPORTACION </t>
  </si>
  <si>
    <t xml:space="preserve">ESTRATEGIA DE FORTALECIMIENTO DE MIPYMES A TRAVEZ DE APOYOS PRODUCTIVOS ENFOCADOS AL INCREMETO DE LA PRODUCTIVIDAD, IMAGEN COMERCIAL Y ATENCIÓN AL CLIENTE </t>
  </si>
  <si>
    <t xml:space="preserve">SISTEMA ESTRATEGICO PARA LA CREACION, DESARROLLO E IMPULSO DE LAS MIPYMES A TRAVEZ DE LA VINVULACION Y ASESORAMIENTO EMPRESARIAL A 160 MIPYMES </t>
  </si>
  <si>
    <t xml:space="preserve">OPTIMIZACION DE LOS PROCESOS ADMINISTRATIVOS PARA LA APERTURA DE NEGOCIOS MEDIANTE LA MEJORA REGULATORIA A TRAVEZ DEL LA CREACION DE LA PLATAFORMA SARE. </t>
  </si>
  <si>
    <t xml:space="preserve">CAPACITACIONES PARA EMPRENDEDORES CON EL OBJETIVO DE IMPLEMENTAR OPORTUNIDADES DE NEGOCIO, OBTENIENDO CONOCIMIENTOS Y HABILIDADES PARA CREAR Y DESARROLLAR SU PROPIO NEGOCIO. (CONVENIO IECA, PROGRAMA BECATE) </t>
  </si>
  <si>
    <t xml:space="preserve">IMPULSAR A 65 MUJERES EMPRENDEDORAS Y EMPRESARIAS A MEDIANTE CAPACITACIONES Y FORMACION EMPRESARIAL INCREMENTANDO LA PRODUCTVIDAD DE LAS MIPYMES. (CONVENIO AMEXME ) </t>
  </si>
  <si>
    <t xml:space="preserve">CAPACITACIONES A 110 EMPRESAS CON EL OBJETIVO DE INCREMENTAR LA PRODUCTIVIDAD Y LA RENTABILIDAD DE LAS MIPYMES DE NUESTRO MUNICIPIO, PROPORCIONANDOLES HERRAMIENTAS ESENCIALES PARA EL CRECIMIENTO Y DESARROLLO DE LA INDUSTRIA TEXTIL. ( CONVENIO CANAIVE CAPACITACION ) </t>
  </si>
  <si>
    <t xml:space="preserve">VINCULACION LABORAR PARA 400 PERSONAS MEDIANTE LA BOLSA DE EMPLEO MUNICIPAL </t>
  </si>
  <si>
    <t xml:space="preserve">PROMOCION DEL MUNICIPIO A TRAVES DE 15 CAMPAÑAS PUBLICITARIAS DE LOS LUGARES PRINCIPALES DE ATRACCION Y LA INDUSTRIA TEXTIL. </t>
  </si>
  <si>
    <t xml:space="preserve">PROMOVER LA INDUSTRIA TEXTIL Y SUS RAICES A TRAVES DE 3 ACTIVIACIONES TURISTICAS COMERCIALES ESTRATEGICAS, PROVOCANDO LA ATRACCION DE VISITANTES Y EL CONSUMO LOCAL. </t>
  </si>
  <si>
    <t xml:space="preserve">PLAN ESTRATEGICO DE DIFUSION DEL MUNICIPIO A TRAVES DE LA ACTIVACION DEL PABELLONES COMERCIALES, CON LA FINALIDAD DE LA PROPICIAR LA ATRACCION DE VISITANTES DE DIFERENTES CIUDADES Y ESTADOS DEL PAIS, CON LA PARTICIPACION DE 33 MIPYMES DEL MUNICIPIO. </t>
  </si>
  <si>
    <t xml:space="preserve">FORMACION EMPRESARIAL PARA EL SECTOR TURISTICO CON LA FINALIDAD DE INCREMENTAR SU COMPETITIVIDAD A TRAVES DE LA CAPACITACION A 25 MIPYMES DEL SECTOR TURISTICO. </t>
  </si>
  <si>
    <t xml:space="preserve">PLAN ESTRATEGICO PARA IMPULSAR LA ARTICULACION DE LA INDUSTRIA TEXTIL A TRAVEZ DE LA CAPACITACION Y ASESORAMIENTO A ALMENOS 50 MIPYMES EN EL TEMA DE E-COMERS </t>
  </si>
  <si>
    <t xml:space="preserve">REDUCIR RIESGOS ECONÓMICOS QUE ACARREAN LOS ASUNTOS LEGALES EN LAS FINANZAS MUNICIPALES, BUSCANDO MINIMIZAR EL IMPACTO DE ESTAS POR EL QUEHACER DIARIO DE LA ADMINISTRACIÓN PÚBLICA MUNICIPAL. </t>
  </si>
  <si>
    <t xml:space="preserve">LA ADMINISTRACIÓN MUNICIPAL ATIENDE CONFORME A LA LEY, EN TIEMPO Y FORMA LOS PROCESOS JURÍDICOS NOTIFICADOS A LAS DEPENDENCIAS Y ENTIDADES DEL MUNICIPIO </t>
  </si>
  <si>
    <t xml:space="preserve">PROCESOS JURÍDICOS NOTIFICADOS A LAS DEPENDENCIAS MUNICIPALES ATENDIDOS </t>
  </si>
  <si>
    <t xml:space="preserve">CONTRATOS Y CONVENIOS CELEBRADOS POR LA ADMINISTRACIÓN MUNICIPAL </t>
  </si>
  <si>
    <t xml:space="preserve">ASESORIA SOBRE ASPECTOS JURIDICOS PROPORCIONADOS A LAS DEPENDENCIAS MUNICIPALES </t>
  </si>
  <si>
    <t xml:space="preserve">CURSOS Y TALLERES A LA POBLACIÓN EN MATERIA DE DERECHOS HUMANOS REALIZADOS </t>
  </si>
  <si>
    <t xml:space="preserve">ELABORACIÓN Y CONTESTACIÓN DE DEMANDAS EN LAS QUE EL MUNICIPIO TENGA INTERÉS JURÍDICO HASTA SU RESOLUCIÓN FINAL. </t>
  </si>
  <si>
    <t xml:space="preserve">COMPARECER A LAS AUDIENCIAS EN LOS PROCESOS JUDICIALES EN LOS QUE EL MUNICIPIO SEA PARTE. </t>
  </si>
  <si>
    <t xml:space="preserve">ASESORAR, REVISAR Y ELABORAR CONVENIOS Y CONTRATOS, ASÍ COMO DE TODO TIPO DE ACTOS JURÍDICOS EN QUE INTERVENGA EL AYUNTAMIENTO Y LAS DIVERSAS ÁREAS MUNICIPALES </t>
  </si>
  <si>
    <t xml:space="preserve">ACTUALIZACIÓN DE REGLAMENTOS Y NORMATIVIDAD MUNICIPAL. </t>
  </si>
  <si>
    <t xml:space="preserve">OTORGAR SERVICIOS DE ASESORÍA JURÍDICA A CIUDADANOS QUE LO SOLICITAN. </t>
  </si>
  <si>
    <t xml:space="preserve">ASESORAR Y ASISTIR TÉCNICAMENTE EN FAVOR DE LOS ÓRGANOS PARAMUNICIPALES QUE INTEGRAN LA ADMINISTRACIÓN PÚBLICA PARAMUNICIPAL Y DE LAS Y LOS CIUDADANOS DEL MUNICIPIO DE MOROLEÓN </t>
  </si>
  <si>
    <t xml:space="preserve">IMPARTICIÓN DE CURSOS Y TALLERES A LOS SERVIDORES PÚBLICOS </t>
  </si>
  <si>
    <t xml:space="preserve">DIFUSIÓN DE LOS DERECHOS HUMANOS ENTREGADOS TANTO A LOS CIUDADANÍA COMO A LOS SERVIDORES PÚBLICOS </t>
  </si>
  <si>
    <t xml:space="preserve">CREAR EL SENTIDO DE IDENTIDAD Y CONSCIENCIA HISTÓRICA ENTRE LOS MOROLEONESES CON LA AYUDA DE LA PRESERVACIÓN DE UN ACERVO HISTÓRICO </t>
  </si>
  <si>
    <t xml:space="preserve">LA CIUDADANIA COMPROMETIDA CON SU HISTORIA Y CULTURA PORPONE ACCIONES Y ACTIVIDADES PROPIAS DE SU IDENTIDAD. </t>
  </si>
  <si>
    <t xml:space="preserve">DOCUMENTOS DE LAS ÁREAS GENERADORAS RECIBIDOS </t>
  </si>
  <si>
    <t xml:space="preserve">DOCUMENTOS DE VALOR HISTÓRICO PARA EL MUNICIPIO CONSERVADOS </t>
  </si>
  <si>
    <t xml:space="preserve">RECEPCIÓN DE DOCUMENTOS Y CONTAR CON UN ESPACIO IDONEO PARA PODER TENER EL RESGUARDO DEL MISMO PARA LAS DIFERENTES ÁREAS </t>
  </si>
  <si>
    <t xml:space="preserve">CATALOGACIÓN, CLASIFICACIÓN, CONSERVACIÓN Y BAJA DOCUMENTAL </t>
  </si>
  <si>
    <t xml:space="preserve">INVESTIGACIONES DE TEMAS DE INTERÉS HISTÓRICO </t>
  </si>
  <si>
    <t xml:space="preserve">DIFUSIÓN DE TEMAS DE INTERÉS HISTÓRICO </t>
  </si>
  <si>
    <t xml:space="preserve">FOMENTAR LA CONFIANZA DE LA CIUDADANÍA, A TRAVÉS DE LA IMPARTICIÓN DE JUSTICIA ADMINISTRATIVA DE MANERA PRONTA, COMPLETA, IMPARCIAL Y GRATUITA </t>
  </si>
  <si>
    <t xml:space="preserve">LA CIUDADANÍA CONOCE EL JUZGADO ADMINISTRATIVO Y CONFÍA EN QUE SE APLICA LA JUSTICIA DE MANERA IMPARCIAL PUES ES ASESORADA DE MANERA OPORTUNA </t>
  </si>
  <si>
    <t xml:space="preserve">DEMANDAS ADMINISTRATIVAS TRAMITADAS </t>
  </si>
  <si>
    <t xml:space="preserve">ACCIONES COMPETENCIA DEL JUZGADO ADMINISTRATIVO DIFUNDIDAS </t>
  </si>
  <si>
    <t xml:space="preserve">JUSTICIA ADMINISTRATIVA FORTALECIDA </t>
  </si>
  <si>
    <t xml:space="preserve">SE DICTAN AUTOS Y SE EJECUTAN </t>
  </si>
  <si>
    <t xml:space="preserve">CONTROL DE EXPEDIENTES </t>
  </si>
  <si>
    <t xml:space="preserve">CUMPLEMENTAR LAS SENTENCIAS DICTADAS POR ESTE JUZGADO ADMINISTRATIVO MUNICIPAL </t>
  </si>
  <si>
    <t xml:space="preserve">FORMACIÓN TECNICA-JURIDICA </t>
  </si>
  <si>
    <t xml:space="preserve">DEFINIR LAS NORMAS QUE DEBEN REFORMARSE O AGREGARSE </t>
  </si>
  <si>
    <t xml:space="preserve">SE CONTRIBUYE A IMPULSAR LA SATISFACCIÓN DE LOS USUARIOS AL TRAMITAR SU PASAPORTE O REALIZAR ALGÚN TRÁMITE DE PROTECCIÓN CONSULAR. </t>
  </si>
  <si>
    <t xml:space="preserve">LA POBLACION ES BENEFICIADA POR LA LA ATENCIÓN EN LOS SERVICIOS DE LOS TRAMITES QUE REALIZA LA OFICINA DE ENLACE CON LA SECRETARÍA DE RELACIONES EXTERIORES DE MANERA EFICIENTE Y EFICAZ. </t>
  </si>
  <si>
    <t xml:space="preserve">PASAPORTES DE LA POBLACIÓN TRAMITADOS </t>
  </si>
  <si>
    <t xml:space="preserve">PROCESO ADMINISTRATIVO, SISTEMAS DE PLANEACIÓN Y OPERACIÓN INTERNA ACTUALIZADOS. </t>
  </si>
  <si>
    <t xml:space="preserve">MEDIOS INFORMATIVOS PARA COMUNICAR A LOS USUARIOS SOBRE LOS REQUISITOS Y LOS TRÁMITES QUE SE REALIZAN EN ESTA OFICINA ACTUALIZADOS Y EFICIENTADOS. </t>
  </si>
  <si>
    <t xml:space="preserve">ORIENTACIÓN Y ASESORÍA A LOS EMPLEADORES EXTRANJEROS PARA REALIZAR LOS TRAMITES CORRESPONDIENTES </t>
  </si>
  <si>
    <t xml:space="preserve">ANÁLISIS Y DIAGNOSTICO PARA DAR SUSTENTO JURÍDICO A LOS TRAMITES EN PROCESO </t>
  </si>
  <si>
    <t xml:space="preserve">IMPLEMENTACIÓN DE MANUALES OPERATIVOS ACTUALIZADOS. </t>
  </si>
  <si>
    <t xml:space="preserve">IMPLEMENTACIÓN DE PROGRAMAS DE CAPACITACIÓN. </t>
  </si>
  <si>
    <t xml:space="preserve">ELABORACIÓN DE MATERIAL -REDES SOCIALES </t>
  </si>
  <si>
    <t xml:space="preserve">REPATRIAR LOS RESTOS DE CONCIUDADANOS FALLECIDOS EN EL EXTRANJERO </t>
  </si>
  <si>
    <t xml:space="preserve">GESTIÓN DE LA PENSIÓN DEL SEGURO SOCIAL DE EEUU </t>
  </si>
  <si>
    <t xml:space="preserve">CONTRIBUIR A INCREMENTAR LA RECAUDACIÓN MUNICIPAL SOBRE IMPUESTO PREDIAL, TRANSMISIONES Y SERVICIOS DE CATASTRO QUE PERMITEN BRINDAR SERVICIOS Y APOYOS A LA POBLACIÓN. </t>
  </si>
  <si>
    <t xml:space="preserve">EL MUNICIPIO CUENTA CON FINANZAS PUBLICAS SANAS Y LOGRA REALIZAR LAS OBRAS, PROGRAMAS Y ACCIONES PRESUPUESTADAS </t>
  </si>
  <si>
    <t xml:space="preserve">PROGRAMA DE ACTUALIZACIÓN CATASTRAL REALIZADO </t>
  </si>
  <si>
    <t xml:space="preserve">ESTADOS DE CUENTA PREDIAL A FIN DE DAR CERTEZA A LA POBLACIÓN ENTREGADOS </t>
  </si>
  <si>
    <t xml:space="preserve">PROGRAMA DE CAMPAÑAS PARA LA CONCIENTIZACIÓN Y PAGO OPORTUNO DE CONTRIBUCIONES REALIZADOS </t>
  </si>
  <si>
    <t xml:space="preserve">AVALÚOS DE PERITOS VALUADORES EXTERNOS REVISADOS </t>
  </si>
  <si>
    <t xml:space="preserve">AVALÚOS REGULARIZADOS POR VALUADORES DE LA JEFATURA INTERNOS IMPLEMENTADOS </t>
  </si>
  <si>
    <t xml:space="preserve">DEPURAR LA CARTERA VENCIDA DEL PADRÓN INMOBILIARIO </t>
  </si>
  <si>
    <t xml:space="preserve">DAR DE ALTA EN EL SISTEMA TRASLADOS Y OTRAS ACTUALIZACIONES </t>
  </si>
  <si>
    <t xml:space="preserve">EXPEDIR CERTIFICADOS Y CONSTANCIAS PARA DAR CERTEZA A LOS CONTRIBUYENTES DE QUE SU PREDIO ESTA AL CORRIENTE DE PAGOS. </t>
  </si>
  <si>
    <t xml:space="preserve">DIFUSIÓN DE PROGRAMAS IMPLEMENTADOS </t>
  </si>
  <si>
    <t xml:space="preserve">ACTUALIZACIÓN CONSTANTE DE LA BASE DE DATOS POR SOLICITUDES DE VALUACIONES FISCALES </t>
  </si>
  <si>
    <t xml:space="preserve">ACTUALIZACIÓN CONSTANTE DE LA BASE DE DATOS Y LAS CARTOGRAFÍAS EXISTENTES EN SISTEMA QGIS </t>
  </si>
  <si>
    <t xml:space="preserve">SE CONTRIBUYE A APLICAR INSTRUMENTOS MUNICIPALES PARA PREVENIR, SANCIONAR, ATENDER Y ERRADICAR CUALQUIER FORMA DE VIOLENCIA CONTRA LAS MUJERES. </t>
  </si>
  <si>
    <t xml:space="preserve">LAS MUJERES DEL MUNICIPIO PARTICIPAN EN EL DESARROLLO DE TALLERES Y PLATICAS EN MATERIA DE PREVENCIÓN Y ATENCIÓN A LA VIOLENCIA ASÍ COMO DE RESPETO, TOLERANCIA Y PREVENCIÓN </t>
  </si>
  <si>
    <t xml:space="preserve">ATENCIÓN PSICOLÓGICA PERIÓDICA. ATENCIONES PARA ORIENTACIÓN, ACOMPAÑAMIENTO, Y/O CANALIZACIÓN PSICOLÓGICA BRINDADA </t>
  </si>
  <si>
    <t xml:space="preserve">ASESORÍA JURÍDICA PARA ORIENTACIÓN, ACOMPAÑAMIENTO, Y/O CANALIZACIÓN JURÍDICA BRINDADAS </t>
  </si>
  <si>
    <t xml:space="preserve">CAMPAÑAS DE PROMOCION Y DIFUSION A MUJERES REALIZADAS </t>
  </si>
  <si>
    <t xml:space="preserve">ESTRATEGIAS PARA VINCULAR A LAS MUJERES A PARTICIPAR EN PROGRAMAS </t>
  </si>
  <si>
    <t xml:space="preserve">EJECUCION DE ATENCIÓN PSICOLOGICA NECESARIA LOGRANDO SU ESTABILIDAD EMOCIONAL. </t>
  </si>
  <si>
    <t xml:space="preserve">ATENCIÓN JURÍDICA SEGÚN LO REQUIERA PARA AYUDAR A SOLUCIONAR LA PROBLEMÁTICA. </t>
  </si>
  <si>
    <t xml:space="preserve">ELABORACIÓN Y ENTREGA DE MATERIAL DE DIFUSIÓN </t>
  </si>
  <si>
    <t xml:space="preserve">DESARROLLO DE CONTENIDOS </t>
  </si>
  <si>
    <t xml:space="preserve">ESTRATEGIAS PARA VINCULAR A LAS MUJERES E LA REALIZACIÓN DE PROGRAMAS DE EDUCACIÓN PARA ADULTOS. </t>
  </si>
  <si>
    <t xml:space="preserve">ESTRATEGIAS PARA VINCULAR A LAS MUJERES A PROGRAMA DE APOYOS ALIMENTICIOS </t>
  </si>
  <si>
    <t xml:space="preserve">CONTRIBUIR EN EL DESARROLLO URBANO DEL MUNICIPIO PROCURANDO LA SUSTENTABILIDAD Y LA INTEGRACIÓN AL ENTORNO MEJORANDO CON ELLO LA CALIDAD DE VIDA DE LOS HABITANTES. </t>
  </si>
  <si>
    <t xml:space="preserve">EL MUNICIPIO CUENTA CON UNA PLANEACIÓN DEL DESARROLLO URBANO ADECUADO A LAS NECESIDADES ACTUALES Y REGLAMENTOS Y NORMAS ACTUALIZADAS PARA LA ADMINISTRACIÓN DEL ORDENAMIENTO SUSTENTABLE DEL TERRITORIO </t>
  </si>
  <si>
    <t xml:space="preserve">PROGRAMA DE PROTECCIÓN Y CONSERVACIÓN DEL CRECIMIENTO DE LA CIUDAD MEDIANTE LA VIGILANCIA AL DESARROLLO CONSTRUCTIVO, IMPLEMENTADO. </t>
  </si>
  <si>
    <t xml:space="preserve">PROGRAMA DE ACTUALIZACIÓN DE REGLAMENTOS MUNICIPALES EN MATERIA DE DESARROLLO URBANO IMPLEMENTADO </t>
  </si>
  <si>
    <t xml:space="preserve">PROGRAMAS DE REGULARIZACIÓN DE ASENTAMIENTOS HUMANOS IRREGULARES REALIZADO </t>
  </si>
  <si>
    <t xml:space="preserve">PROGRAMAS DE SEÑALIZACIÓN DE CALLES IMPLEMENTADO </t>
  </si>
  <si>
    <t xml:space="preserve">PROGRAMAS Y ACCIONES DE CONCIENTIZACIÓN CIUDADANA PARA LA CULTURA DE CONTAMINACIÓN AMBIENTAL </t>
  </si>
  <si>
    <t xml:space="preserve">ÁREAS VERDES EN EL MUNICIPIO REHABILITADAS </t>
  </si>
  <si>
    <t xml:space="preserve">REGLAMENTACIÓN Y NORMATIVA MUNICIPAL </t>
  </si>
  <si>
    <t xml:space="preserve">REALIZA LOS DISTINTOS TRÁMITES QUE REQUIERA LA CIUDADANÍA DE ACUERDO A SUS NECESIDADES </t>
  </si>
  <si>
    <t xml:space="preserve">ACTUALIZACIÓN DE REGLAMENTOS QUE SE EJECUTAN EN EL MUNICIPIO </t>
  </si>
  <si>
    <t xml:space="preserve">IDENTIFICACIÓN DE ASENTAMIENTOS IRREGULARES </t>
  </si>
  <si>
    <t xml:space="preserve">REALIZACIÓN DE PLANO-MEMORIA PARA COLOCACIÓN DE NUEVA SEÑALÉTICA </t>
  </si>
  <si>
    <t xml:space="preserve">REALIZACIÓN DE OPERATIVOS Y BRIGADAS DE LIMPIEZA </t>
  </si>
  <si>
    <t xml:space="preserve">DIFUSIÓN PARA MEJORAR LAS PRACTICAS DE LOS RESIDUOS SOLIDOS </t>
  </si>
  <si>
    <t xml:space="preserve">ATENCIÓN A DENUNCIAS CIUDADANSAS Y REPORTES CIUDADANOS. </t>
  </si>
  <si>
    <t xml:space="preserve">ACCIONES IMPLEMENTADAS CONTRA EL CAMBIO CLIMATICO EN EL MUNICIPIO </t>
  </si>
  <si>
    <t xml:space="preserve">CAMPAÑAS DE ESTERILIZACIÓN REALIZADAS. </t>
  </si>
  <si>
    <t xml:space="preserve">REALIZACIÓN DE PROGRAMA ANUAL DE FORESTACIÓN, REFORESTACIÓN Y DONACIÓN DE PLANTAS PARA MITIGAR EL CAMBIO CLIMÁTICO. </t>
  </si>
  <si>
    <t xml:space="preserve">ACTUALIZACIÓN DE DISPOSICIONES EN MATERIA AMBIENTAL </t>
  </si>
  <si>
    <t xml:space="preserve">CONTRIBUIR AL ORDENAMIENTO COMERCIAL E INDUSTRIAL DE NUESTRA CIUDAD, IMPLEMENTANDO CONDICIONES DE ORDENAMIENTO ADMINISTRATIVO </t>
  </si>
  <si>
    <t xml:space="preserve">EL SECTOR INDUSTRIAL, COMERCIAL Y DE SERVICIOS DEL MUNICIPIO, FUNCIONE DENTRO DEL MARCO LEGAL Y LA NORMATIVO APLICABLE. </t>
  </si>
  <si>
    <t xml:space="preserve">PROGRAMA DE REGULARIZACIÓN DE COMERCIANTES EN LA VÍA PÚBLICA IMPLEMENTADO </t>
  </si>
  <si>
    <t xml:space="preserve">CONTROL SOBRE LA VENTA Y CONSUMO DE BEBIDAS ALCOHÓLICAS REALIZADOS </t>
  </si>
  <si>
    <t xml:space="preserve">PADRONES DE NEGOCIOS FIJOS, SEMI FIJOS Y AMBULANTAJE ACTUALIZADO </t>
  </si>
  <si>
    <t xml:space="preserve">EJECUTAR OPERATIVOS DE INSPECCIÓN Y VIGILANCIA DEL COMERCIO ESTABLECIDO. </t>
  </si>
  <si>
    <t xml:space="preserve">ACTUALIZAR EL PADRÓN DE LICENCIAS DE FUNCIONAMIENTO EN MATERIA DE BEBIDAS ALCOHÓLICAS </t>
  </si>
  <si>
    <t xml:space="preserve">IMPLEMENTAR Y OPERAR UN PROGRAMA DE FISCALIZACIÓN PREVENTIVA DE LA VENTA DE ALCOHOL FUERA DE REGLAMENTO. </t>
  </si>
  <si>
    <t xml:space="preserve">ACTUALIZAR, DIGITALIZAR Y CREDENCIALIZAR PADRONES DE COMERCIANTES AMBULANTES, FIJOS Y SEMIFIJOS </t>
  </si>
  <si>
    <t xml:space="preserve">CONTRIBUIR A MEJORAR LA CALIDAD DE VIDA DE LOS HABITANTES DE LAS COMUNIDADES RURALES </t>
  </si>
  <si>
    <t xml:space="preserve">LOS PRODUCTORES AGROPECUARIOS DE LAS COMUNIDADES RURALES RECIBEN APOYO PARA SU DESARROLLO SUSTENTABLE </t>
  </si>
  <si>
    <t xml:space="preserve">APROVECHAMIENTO Y ALMACENAMIENTO DE AGUAS PLUVIALES </t>
  </si>
  <si>
    <t xml:space="preserve">PROGRAMAS PARAS LOS PRODUCTORES AGRÍCOLAS Y GANADEROS. </t>
  </si>
  <si>
    <t xml:space="preserve">CAPACITACIÓN Y ASESORÍA TÉCNICA EN PRODUCCIÓN AGROPECUARIA REALIZADOS </t>
  </si>
  <si>
    <t xml:space="preserve">LEVANTAMIENTO DEL PADRÓN. </t>
  </si>
  <si>
    <t xml:space="preserve">PROGRAMA DE ENTREGA DE INSUMOS AGRÍCOLAS (SEMILLAS Y FERTILIZANTES) </t>
  </si>
  <si>
    <t xml:space="preserve">PROGRAMA DE INFRAESTRUCTURA AGROPECUARIA </t>
  </si>
  <si>
    <t xml:space="preserve">PROGRAMAS ESTRATÉGICOS ALIMENTO PARA GANADO </t>
  </si>
  <si>
    <t xml:space="preserve">PROTECCIÓN DE LAS ÁREAS DE CULTIVO DE FENÓMENOS O EVENTUALIDADES QUE PONGAN EN RIESGO LA PRODUCCIÓN . SEGURO AGRÍCOLA </t>
  </si>
  <si>
    <t xml:space="preserve">PROYECTOS DE CAPACITACIÓN A PRODUCTORES AGROPECUARIOS </t>
  </si>
  <si>
    <t xml:space="preserve">CONTRIBUIR A DISMINUIR EL REZAGO EDUCATIVO Y AUMENTAR EL NIVEL DE ESCOLARIDAD DE LOS HABITANTES DE MOROLEÓN, LO QUE LES PERMITA ACCEDER A UNA MEJOR CALIDAD DE VIDA. </t>
  </si>
  <si>
    <t xml:space="preserve">SE CUENTA CON UNA PREPARATORIA Y UNIVERSIDAD: OFICIAL, FLEXIBLE, ECONÓMICA Y SUFICIENTE (COBERTURA). </t>
  </si>
  <si>
    <t xml:space="preserve">SUFICIENTE PERSONAL CAPACITADO PARA UNA EFICIENTE ATENCIÓN DE ALUMNOS. </t>
  </si>
  <si>
    <t xml:space="preserve">CONOCIMIENTO POR PARTE DE LA POBLACIÓN DEL MUNICIPIO DE LA EXISTENCIA DE LA UVEG. </t>
  </si>
  <si>
    <t xml:space="preserve">MANTENIMIENTO Y MEJORA DE INSTALACIONES. </t>
  </si>
  <si>
    <t xml:space="preserve">DESARROLLO DE ACTIVIDADES PROMOCIONALES PARA DIFUNDIR NUESTRA OFERTA Y BENEFICIOS. </t>
  </si>
  <si>
    <t xml:space="preserve">REALIZAR DE MANERA ADECUADA TODAS LAS CUESTIONES LEGALES DEL MUNICIPIO Y ESTABLECER UN VÍNCULO DE CONFIANZA Y LEGALIDAD CON LA POBLACIÓN. </t>
  </si>
  <si>
    <t xml:space="preserve">LA POBLACIÓN DEL MUNICIPIO DE MOROLEÓN RECIBE ADECUADA ASESORÍA JURÍDICA POR PARTE DEL MUNICIPIO </t>
  </si>
  <si>
    <t xml:space="preserve">CONVENIOS DE REPARACIÓN DE DAÑOS CELEBRADOS </t>
  </si>
  <si>
    <t xml:space="preserve">TESTIMONIOS DE ESCRITURAS CON EL DEBIDO SOPORTE JURÍDICO VALIDADAS </t>
  </si>
  <si>
    <t xml:space="preserve">REUNIONES CON LOS MIEMBROS DE LA COMISIÓN DE HACIENDA PARA REVISIÓN DE LA CUENTA PUBLICA( ESTAD ODE ORIGEN Y APLICACIÓN DE RECURSOS- ESTADOS FINANCIEROS ) </t>
  </si>
  <si>
    <t xml:space="preserve">CELEBRACIÓN DE ACTOS DE DONACIÓN </t>
  </si>
  <si>
    <t xml:space="preserve">REGISTRO DE LAS ESCRITURAS EN EL SISTEMA CONTABLE Y ARCHIVO </t>
  </si>
  <si>
    <t xml:space="preserve">DIFUSIÓN E IMPLEMENTACIÓN DE REGLAMENTOS Y MANUALES. </t>
  </si>
  <si>
    <t xml:space="preserve">INTEGRAR Y RENDIR LA CUENTA PÚBLICA MUNICIPAL </t>
  </si>
  <si>
    <t xml:space="preserve">LA CIUDADANÍA RECIBE ATENCIÓN EN MATERIA DE PARTICIPACIÓN SOCIAL, DESARROLLO SOCIAL, ASISTENCIAL Y ECONÓMICO. </t>
  </si>
  <si>
    <t xml:space="preserve">ELABORACION DE INICIATIVAS Y DEMÁS DISPOSICIONES ADMINISTRATIVAS DE OBSERVANCIA GENERAL . </t>
  </si>
  <si>
    <t xml:space="preserve">ELABORACIÓN DE ACTAS DE LAS COMISIONES. </t>
  </si>
  <si>
    <t xml:space="preserve">CONTRIBUIR A LA PRESTACIÓN DE UN SERVICIO OPTIMO EN MATERIA DE MOVILIDAD EN EL MUNICIPIO </t>
  </si>
  <si>
    <t xml:space="preserve">LOS CIUDADANOS Y VISITANTES CUENTAN CON LA INFORMACIÓN Y DISPOSITIVOS VIALES ADECUADOS PARA SU SEGURIDAD </t>
  </si>
  <si>
    <t xml:space="preserve">SEÑALES VIALES VERTICAL Y HORIZONTAL EN LA ZONA URBANA DEL MUNICIPIO INSTALADAS </t>
  </si>
  <si>
    <t xml:space="preserve">REUNIONES PARA FOMENTAR UNA CULTURA VIAL REALIZADAS </t>
  </si>
  <si>
    <t xml:space="preserve">PROGRAMA ANUAL DE CAPACITACIÓN APLICADO </t>
  </si>
  <si>
    <t xml:space="preserve">COLOCACIÓN DE SEÑALETICA VIAL CLARA Y VISIBLE </t>
  </si>
  <si>
    <t xml:space="preserve">MANTENIMIENTO DE SEÑALÉTICA VIAL </t>
  </si>
  <si>
    <t xml:space="preserve">INVITACIÓN PARA LOS INTEGRANTES DE COLONIAS, CENTROS EDUCATIVOS Y DEPENDENCIAS A PLATICAS EN MATERIA DE EDUCACIÓN VIAL </t>
  </si>
  <si>
    <t xml:space="preserve">APLICACIÓN DE CAMPAÑAS DE PREVENCIÓN DE ACCIDENTES (OPERATIVOS) </t>
  </si>
  <si>
    <t xml:space="preserve">IMPARTICIÓN DE CURSOS </t>
  </si>
  <si>
    <t xml:space="preserve">MEJORAR LA CONFIANZA DE LA CIUDADANÍA A TRAVÉS DEL DESARROLLO DE UNA CULTURA DE TRANSPARENCIA, LEGALIDAD Y RENDICIÓN DE CUENTAS. </t>
  </si>
  <si>
    <t xml:space="preserve">EL AYUNTAMIENTO FORTALECE LA TRANSPARENCIA Y RENDICIÓN DE CUENTAS ASÍ COMO GARANTIZAR A LA POBLACIÓN SU DERECHO DE ACCESO A LA INFORMACIÓN PÚBLICA Y DE PROTECCIÓN DE DATOS PERSONALES. </t>
  </si>
  <si>
    <t xml:space="preserve">INFORMACIÓN PÚBLICA DE OFICIO QUE ESTABLECE LA LEY DE TRANSPARENCIA Y ACCESO A LA INFORMACIÓN PÚBLICA DIFUNDIDA Y ACTUALIZADA </t>
  </si>
  <si>
    <t xml:space="preserve">ATENDER Y DAR RESPUESTA EN TIEMPO Y FORMA A TODAS Y CADA UNA DE LAS SOLICITUDES DE INFORMACIÓN. </t>
  </si>
  <si>
    <t xml:space="preserve">DARLES A CONOCER A LA CIUDADANÍA SU DERECHO DE ACCESO A LA INFORMACIÓN Y PROTECCIÓN DE DATOS PERSONALES. </t>
  </si>
  <si>
    <t xml:space="preserve">EJECUTAR PROGRAMA DE CAPACITACIÓN A LAS ÁREAS DEL MUNICIPIO. </t>
  </si>
  <si>
    <t xml:space="preserve">RESGUARDAR LA INFORMACIÓN SOLICITADA Y PROPORCIONADA. </t>
  </si>
  <si>
    <t xml:space="preserve">SE CONTRIBUYE A FORTALECER LOS INGRESOS PROPIOS DEL MUNICIPIO MEDIANTE LA PRESTACION DE SERVIVCIOS DE MERCADO </t>
  </si>
  <si>
    <t xml:space="preserve">LA CONSUMIDORES DEL MERCADO MUNICIPAL SE BENEFICIAN POR LA PRESTACIÓN DE SERVICIOS PÚBLICOS . </t>
  </si>
  <si>
    <t xml:space="preserve">CENSO DE LOCATARIOS ACTUALIZADO </t>
  </si>
  <si>
    <t xml:space="preserve">INFRAESTRUCTURA Y SERVICIOS DE EQUIPAMIENTO BRINDADOS </t>
  </si>
  <si>
    <t xml:space="preserve">PROGRAMA DE IMAGEN Y SANIDAD EN LOS MERCADOS REALIZADO </t>
  </si>
  <si>
    <t xml:space="preserve">ESTRATEGIA DE SEGURIDAD INTERNA DEL MERCADO PUBLICO IMPLEMENTADO </t>
  </si>
  <si>
    <t xml:space="preserve">CUMPLIMIENTO DE LA NORMATIVIDAD </t>
  </si>
  <si>
    <t xml:space="preserve">EJECUCION DE MANTENIMIENTO Y RENOVACIÓN DE BAÑOS PÚBLICOS. </t>
  </si>
  <si>
    <t xml:space="preserve">COMBATIR INSECTOS O ROEDORES QUE PUEDAN PONER EN RIESGO NUESTRA SALUD. </t>
  </si>
  <si>
    <t xml:space="preserve">EVITAR INVASIÓN DE ESPACIOS PÚBLICOS </t>
  </si>
  <si>
    <t xml:space="preserve">COLOCACIÓN DE SEÑALÉTICA. </t>
  </si>
  <si>
    <t xml:space="preserve">PROMOVER UNA ESTRUCTURA EFICIENTE DE LA ADMINISTRACION DEL MERCADO PARA MEJORAR LA CALIDAD. </t>
  </si>
  <si>
    <t xml:space="preserve">INSTALACIÓN DE CÁMARAS DE VIGILANCIA </t>
  </si>
  <si>
    <t xml:space="preserve">LA POBLACION DEL MUNICIPIO DE MOROLEON DISPONE DE LOS SERVICIOS DE PANTEON PARA LA ATENCION DE DECESOS DE FAMILIARES </t>
  </si>
  <si>
    <t xml:space="preserve">SERVICIOS DE MANTENIMIENTO, (LIMPIEZA, RIEGO, Y BAÑO- SANITARIOS EN PANTEONES) REALIZADOS </t>
  </si>
  <si>
    <t xml:space="preserve">GARANTIZAR LA DISPONIBILIDAD D ESPACIOS EN EL MEDIANO Y LARGO PLAZO </t>
  </si>
  <si>
    <t xml:space="preserve">CONTAR CON ESPACIOS SUFICIENTES DE CRIPTAS EN LOS PANTEONES MUNICIPALES PARA DISPOSICIÓN DE LOS CIUDADANOS </t>
  </si>
  <si>
    <t xml:space="preserve">REALIZACIÓN DE ACCIONES DE VIGILANCIA </t>
  </si>
  <si>
    <t xml:space="preserve">REALIZACIÓN DE ACCIONES DE ALUMBRADO </t>
  </si>
  <si>
    <t xml:space="preserve">REALIZACIÓN DE ACCIONES SANIDAD </t>
  </si>
  <si>
    <t xml:space="preserve">REALIZACIÓN DE MEJORA DE IMAGEN FÍSICA </t>
  </si>
  <si>
    <t xml:space="preserve">SE CONTRIBUYE A BRINDAR ACCIONES DE ESPARCIMIENTO Y DISTRACCIÓN A LOS VISITANTES MEDIANTE EL OTORGAMIENTO DE SERVICIOS DE CALIDAD </t>
  </si>
  <si>
    <t xml:space="preserve">LOS VISITANTES AL ZOOLÓGICO MUNICIPAL DISFRUTAN LAS ACTIVIDADES, RUTAS Y PASEOS DESARROLLADAS DENTRO DE LAS INSTALACIONES. </t>
  </si>
  <si>
    <t xml:space="preserve">INGRESOS FINANCIEROS PARA EL SUSTENTO Y MANTENIMIENTO DE LAS INSTALACIONES INCREMENTADOS </t>
  </si>
  <si>
    <t xml:space="preserve">REALIZACIÓN DE CONVENIOS REPRODUCTIVOS </t>
  </si>
  <si>
    <t xml:space="preserve">EJECUCIÓN DE ACCIONES DE PROGRAMA ECOLÓGICO DE MANTENIMIENTO </t>
  </si>
  <si>
    <t xml:space="preserve">EJECUCIÓN DE ACCIONES DE MEDICINA VETERINARIA </t>
  </si>
  <si>
    <t xml:space="preserve">REALIZACIÓN DE ACCIONES DE CRIANZA ARTIFICIAL </t>
  </si>
  <si>
    <t xml:space="preserve">REALIZACIÓN DE ACCIONES DE EDUCACIÓN AMBIENTAL </t>
  </si>
  <si>
    <t xml:space="preserve">REALIZACIÓN DE ACCIONES DE EDUCACIÓN ANIMAL </t>
  </si>
  <si>
    <t xml:space="preserve">REALIZACIÓN DE CONVENIOS COMERCIALES </t>
  </si>
  <si>
    <t xml:space="preserve">REALIZACIÓN DE ACTIVIDADES CULTURALES Y DEPORTIVAS </t>
  </si>
  <si>
    <t xml:space="preserve">MANEJOS Y TRASLADOS ANIMALES CON AUTORIDADES ESTATELES Y FEDERALES. </t>
  </si>
  <si>
    <t xml:space="preserve">CONTRIBUIR A INFORMAR A LA CIUDADANÍA DE LAS ACCIONES, PROYECTOS Y OBRAS DEL GOBIERNO MUNICIPAL. </t>
  </si>
  <si>
    <t xml:space="preserve">LOS CIUDADANOS CONOCEN LOS ESFUERZOS E IMPACTO DE LAS OBRAS Y ACCIONES DE LA ADMINISTRACIÓN EN LOS DISTINTOS ÁMBITOS DE GOBIERNO, ADEMÁS DE PARTICIPAR EN LAS ACCIONES QUE LO INVOLUCRAN. </t>
  </si>
  <si>
    <t xml:space="preserve">PROGRAMA DE PRESENCIA EN MEDIOS DIGITALES IMPLEMENTADO </t>
  </si>
  <si>
    <t xml:space="preserve">PROGRAMA DE INCREMENTO PRESENCIA EN MEDIOS IMPRESOS IMPLEMENTADO </t>
  </si>
  <si>
    <t xml:space="preserve">PROGRAMA DE REALIZACIÓN DE PERIFONEO IMPLEMENTADO. </t>
  </si>
  <si>
    <t xml:space="preserve">CREACIÓN DE CONTENIDOS </t>
  </si>
  <si>
    <t xml:space="preserve">REALIZACIÓN DE CAMPAÑAS O INFORMES SOBRE ACCIONES REALIZADAS </t>
  </si>
  <si>
    <t xml:space="preserve">CREACIÓN DE ESTRATEGIAS EN MEDIOS DIGITALES </t>
  </si>
  <si>
    <t xml:space="preserve">CREACIÓN DE CONTENIDOS VISUALES </t>
  </si>
  <si>
    <t xml:space="preserve">REALIZACIÓN DE NUEVOS MEDIOS PARA ENTREGAR A LA CIUDADANÍA </t>
  </si>
  <si>
    <t xml:space="preserve">CREACIÓN DE SPOTS CON INFORMACIÓN DE RELEVANCIA </t>
  </si>
  <si>
    <t xml:space="preserve">CONTRIBUIR A ELEVAR LA CALIDAD DE VIDA DE LA POBLACIÓN DEL MUNICIPIO EN FUNCIÓN DEL SERVICIO DE LIMPIEZA. </t>
  </si>
  <si>
    <t xml:space="preserve">LA CIUDADANÍA RECIBE SERVICIOS PÚBLICOS DE LIMPIEZA OPORTUNOS Y DE CALIDAD MEDIANTE UNA PLANEACIÓN QUE GARANTIZA LA EFICIENCIA Y CALIDAD EN LOS SERVICIOS LIMPIEZA. </t>
  </si>
  <si>
    <t xml:space="preserve">PROGRAMA DE PRESTACIÓN EFICIENTE DEL SERVICIO DE LIMPIEZA, RECOLECCIÓN Y CONFINAMIENTO DE RESIDUOS SÓLIDOS IMPLEMENTADO. </t>
  </si>
  <si>
    <t xml:space="preserve">REALIZACIÓN DE PROGRAMA INTEGRAL EN LA RECOLECCIÓN DE RESIDUOS HACIA LA POBLACIÓN. </t>
  </si>
  <si>
    <t xml:space="preserve">ESTUDIOS TÉCNICOS Y FINANCIEROS DE LOS SERVICIOS EXISTENTES ELABORADOS </t>
  </si>
  <si>
    <t xml:space="preserve">ELABORAR Y EJECUTAR PROGRAMA DE MANTENIMIENTO PREVENTIVO Y CORRECTIVO DE CAMIONES RECOLECTORES, EQUIPO DE TRANSPORTE Y DEMÁS EQUIPOS NECESARIOS PARA LA PRESTACIÓN DEL SERVICIO. </t>
  </si>
  <si>
    <t xml:space="preserve">ATENCIÓN DE REPORTES CIUDADANOS </t>
  </si>
  <si>
    <t xml:space="preserve">DISEÑO Y PLANEACIÓN DE RUTAS DE RECOLECCIÓN DE RSU </t>
  </si>
  <si>
    <t xml:space="preserve">REALIZAR UN PROGRAMA DE MEJORA CONTINUA EN EL SERVICIO DE LIMPIA </t>
  </si>
  <si>
    <t xml:space="preserve">REALIZAR MANTENIMIENTOS PREVENTIVO A LAS UNIDADES CADA 3 MESES </t>
  </si>
  <si>
    <t xml:space="preserve">CONTRIBUIR A ELEVAR LA CALIDAD DE VIDA DE LA POBLACIÓN E IMAGEN DEL MUNICIPIO MEDIANTE EL FUNCIONAMIENTO EFICIENTE DE LOS SERVICIOS PÚBLICOS MUNICIPALES DE PARQUES Y JARDINES. </t>
  </si>
  <si>
    <t xml:space="preserve">LA CIUDADANÍA RECIBE SERVICIOS PÚBLICOS OPORTUNOS Y DE CALIDAD MEDIANTE UNA PLANEACIÓN QUE GARANTIZA LA EFICIENCIA Y CALIDAD EN LOS SERVICIOS. </t>
  </si>
  <si>
    <t xml:space="preserve">PARQUES Y JARDINES EN CONDICIONES QUE PROPICIEN EL ESPARCIMIENTO Y CONVIVENCIA DE HABITANTES DEL MUNICIPIO Y SUS VISITANTES. </t>
  </si>
  <si>
    <t xml:space="preserve">LAS SECCIONES DE ÁREAS VERDES DE USO COMÚN DEL MUNICIPIO SON ATENDIDAS CON EL USO DE AGUA TRATADA. </t>
  </si>
  <si>
    <t xml:space="preserve">PROGRAMA DE RESCATE DE ESPACIOS PÚBLICOS (PLAZUELAS, JARDINES, ESPACIOS DEPORTIVOS, ÁREAS VERDES, PARQUES LINEALES Y ANDADORES). </t>
  </si>
  <si>
    <t xml:space="preserve">PROGRAMA DE ATENCIÓN AL CIUDADANO PARA EL MANTENIMIENTO DE ÁREAS VERDES </t>
  </si>
  <si>
    <t xml:space="preserve">CREACIÓN DE RUTAS PARA EL RIEGO DE ÁREAS VERDES </t>
  </si>
  <si>
    <t xml:space="preserve">REALIZAR RONDINES PARA IDENTIFICAR NECESIDADES DE MANTENIMIENTO Y SUPERVISAR SU ATENCIÓN. </t>
  </si>
  <si>
    <t xml:space="preserve">CONTRIBUIR A ELEVAR LA CALIDAD DE VIDA DE LA POBLACIÓN DEL MUNICIPIO MEDIANTE EL FUNCIONAMIENTO EFICIENTE DEL SERVICIO DE ALUMBRADO PÚBLICO </t>
  </si>
  <si>
    <t xml:space="preserve">LA CIUDADANÍA RECIBE EL SERVICIO DE ALUMBRADO PÚBLICO OPORTUNOS Y DE CALIDAD MEDIANTE UNA PLANEACIÓN QUE GARANTIZA LA EFICIENCIA Y CALIDAD EN EL SERVICIO. </t>
  </si>
  <si>
    <t xml:space="preserve">ADECUADO SERVICIO DE ALUMBRADO PÚBLICO </t>
  </si>
  <si>
    <t xml:space="preserve">SISTEMA DE ALUMBRADO ACTUALIZADO Y EFICIENTE EN EL AHORRO DE ENERGÍA. </t>
  </si>
  <si>
    <t xml:space="preserve">SERVICIO DE MANTENIMIENTO DEL ALUMBRADO PÚBLICO EN EL MUNICIPIO </t>
  </si>
  <si>
    <t xml:space="preserve">ADQUIRIR EL MATERIAL NECESARIO PARA LA ATENCIÓN DE REPORTES CIUDADANOS </t>
  </si>
  <si>
    <t xml:space="preserve">CAMBIO DE FOCO AHORRADOR POR FOCO Y LAMPARA DE LUZ LED </t>
  </si>
  <si>
    <t xml:space="preserve">CONTRIBUIR A ASEGURAR LAS CONDICIONES PARA EL DESARROLLO PLENO E IGUALITARIO DE LOS GRUPOS PRIORITARIOS DEL MUNICIPIO MEDIANTE, LA GARANTÍA DE LOS DERECHOS DE LAS NIÑAS, NIÑOS Y ADOLESCENTES. </t>
  </si>
  <si>
    <t xml:space="preserve">LAS NIÑAS, LOS NIÑOS Y LOS ADOLESCENTES MOROLEONESES O QUE TRANSITAN POR EL MUNICIPIO, GOZAN LA PROTECCIÓN DE SUS DERECHOS. </t>
  </si>
  <si>
    <t xml:space="preserve">LAS NIÑAS, NIÑOS Y ADOLESCENTES RECIBEN APOYO Y ATENCIÓN EN BASE SUS CONDICIONES DE VIVIENDA, EDUCACIÓN Y ACTIVIDADES LABORALES. </t>
  </si>
  <si>
    <t xml:space="preserve">PORCENTAJE DE OCUPACIÓN DE NIÑOS, NIÑAS Y ADOLESCENTES QUE SE ENCUENTRAN ALBERGADOS RESPECTO A SU CAPACIDAD TOTAL. </t>
  </si>
  <si>
    <t xml:space="preserve">PORCENTAJE ESTRATEGIAS IMPULSADAS COMO PARTE DE LAS ACCIONES DE PROTECCIÓN INTEGRAL Y ESPECIAL DE LOS DERECHOS DE NIÑAS, NIÑOS Y ADOLESCENTES EN EL MUNICIPIO. </t>
  </si>
  <si>
    <t xml:space="preserve">RESTITUCIÓN DE VIVIR EN FAMILIA, RESGUARDO Y PROTECCIÓN A NIÑAS, NIÑOS Y ADOLESCENTES. </t>
  </si>
  <si>
    <t xml:space="preserve">APOYO PARA LA ATENCIÓN PSICOLÓGICA, SOCIAL Y JURÍDICA PARA LA PROTECCIÓN Y RESTITUCIÓN DE DERECHOS DE LAS NIÑAS, NIÑOS Y ADOLESCENTES, OTORGADOS. </t>
  </si>
  <si>
    <t xml:space="preserve">CONTRIBUIR A ASEGURAR A DISMINUIR EN LOS HOGARES EN POBREZA EXTREMA CON NIÑOS, NIÑAS Y ADOLESCENTES EN EL MUNICIPIO. </t>
  </si>
  <si>
    <t xml:space="preserve">PORCENTAJE DE LA POBLACIÓN DE 3 A 15 AÑOS QUE NO CUENTAN CON EDUCACIÓN BÁSICO OBLIGATORIA Y NO ASISTEN A UN CENTRO EDUCATIVO FORMAL. </t>
  </si>
  <si>
    <t xml:space="preserve">PROPORCIÓN DE PERSONAS DE 5 A 17 AÑOS QUE TRABAJAN RESPECTO DEL TOTAL DE LA POBLACIÓN EN ESE GRUPO DE EDAD. </t>
  </si>
  <si>
    <t xml:space="preserve">AVANCE PORCENTUAL DEL CUMPLIMIENTO DE METAS DE LAS ESTRATEGIAS IMPULSADAS COMO PARTE DE LAS ACCIONES DE PROTECCIÓN INTEGRAL Y ESPECIAL DE LOS DERECHOS DE NIÑAS, NIÑOS Y ADOLESCENTES EN EL MUNICIPIO </t>
  </si>
  <si>
    <t xml:space="preserve">GESTIÓN INTEGRAL DE ADOPCIONES A FIN DE RESTITUIR EL DERECHO DE NIÑAS, NIÑOS Y ADOLESCENTES DE TENER UNA FAMILIA. </t>
  </si>
  <si>
    <t xml:space="preserve">AVANCE FÍSICO DE LA ATENCIÓN PSICOLÓGICA, SOCIAL Y JURÍDICA PARA LA PROTECCIÓN Y RESTITUCIÓN DE DERECHOS DE LAS NIÑAS, NIÑOS Y ADOLESCENTES. </t>
  </si>
  <si>
    <t>Comprometido</t>
  </si>
  <si>
    <t>E- Prestación de Servicios Públicos</t>
  </si>
  <si>
    <t>E0026</t>
  </si>
  <si>
    <t>E002601</t>
  </si>
  <si>
    <t>E002602</t>
  </si>
  <si>
    <t>E0009</t>
  </si>
  <si>
    <t>E000901</t>
  </si>
  <si>
    <t>E000902</t>
  </si>
  <si>
    <t>E0003</t>
  </si>
  <si>
    <t>E000301</t>
  </si>
  <si>
    <t>E000302</t>
  </si>
  <si>
    <t>E000303</t>
  </si>
  <si>
    <t>E000304</t>
  </si>
  <si>
    <t>O- Apoyo a la función pública y al mejoramiento de la gestión</t>
  </si>
  <si>
    <t>O0001</t>
  </si>
  <si>
    <t>O000101</t>
  </si>
  <si>
    <t>O000102</t>
  </si>
  <si>
    <t>O000103</t>
  </si>
  <si>
    <t>O000104</t>
  </si>
  <si>
    <t>O000105</t>
  </si>
  <si>
    <t>O000106</t>
  </si>
  <si>
    <t>O000107</t>
  </si>
  <si>
    <t>O000108</t>
  </si>
  <si>
    <t>E0030</t>
  </si>
  <si>
    <t>E003001</t>
  </si>
  <si>
    <t>E003002</t>
  </si>
  <si>
    <t>E003003</t>
  </si>
  <si>
    <t>E003004</t>
  </si>
  <si>
    <t>E0016</t>
  </si>
  <si>
    <t>E001605</t>
  </si>
  <si>
    <t>E001602</t>
  </si>
  <si>
    <t>E001603</t>
  </si>
  <si>
    <t>E0014</t>
  </si>
  <si>
    <t>E001401</t>
  </si>
  <si>
    <t>E001403</t>
  </si>
  <si>
    <t>E001404</t>
  </si>
  <si>
    <t>E0029</t>
  </si>
  <si>
    <t>E002901</t>
  </si>
  <si>
    <t>E002902</t>
  </si>
  <si>
    <t>E002903</t>
  </si>
  <si>
    <t>E002904</t>
  </si>
  <si>
    <t>E002905</t>
  </si>
  <si>
    <t>E002906</t>
  </si>
  <si>
    <t>E002907</t>
  </si>
  <si>
    <t>E0027</t>
  </si>
  <si>
    <t>E002701</t>
  </si>
  <si>
    <t>E002702</t>
  </si>
  <si>
    <t>E002703</t>
  </si>
  <si>
    <t>E002704</t>
  </si>
  <si>
    <t>E002705</t>
  </si>
  <si>
    <t>E002706</t>
  </si>
  <si>
    <t>E002707</t>
  </si>
  <si>
    <t>E0012</t>
  </si>
  <si>
    <t>E001201</t>
  </si>
  <si>
    <t>E001202</t>
  </si>
  <si>
    <t>E001203</t>
  </si>
  <si>
    <t>E001304</t>
  </si>
  <si>
    <t>E001305</t>
  </si>
  <si>
    <t>E001503</t>
  </si>
  <si>
    <t>E001504</t>
  </si>
  <si>
    <t>E001501</t>
  </si>
  <si>
    <t>E001502</t>
  </si>
  <si>
    <t>E0015</t>
  </si>
  <si>
    <t>E0013</t>
  </si>
  <si>
    <t>E001301</t>
  </si>
  <si>
    <t>E001302</t>
  </si>
  <si>
    <t>E001303</t>
  </si>
  <si>
    <t>E0008</t>
  </si>
  <si>
    <t>E000801</t>
  </si>
  <si>
    <t>E000802</t>
  </si>
  <si>
    <t>E000803</t>
  </si>
  <si>
    <t>E000804</t>
  </si>
  <si>
    <t>E0010</t>
  </si>
  <si>
    <t>E001001</t>
  </si>
  <si>
    <t>E001002</t>
  </si>
  <si>
    <t>E001003</t>
  </si>
  <si>
    <t>E0021</t>
  </si>
  <si>
    <t>E002101</t>
  </si>
  <si>
    <t>E002102</t>
  </si>
  <si>
    <t>E002103</t>
  </si>
  <si>
    <t>E002104</t>
  </si>
  <si>
    <t>E0024</t>
  </si>
  <si>
    <t>E002401</t>
  </si>
  <si>
    <t>E002402</t>
  </si>
  <si>
    <t>E002403</t>
  </si>
  <si>
    <t>E002404</t>
  </si>
  <si>
    <t>E0018</t>
  </si>
  <si>
    <t>E001801</t>
  </si>
  <si>
    <t>E001802</t>
  </si>
  <si>
    <t>E001803</t>
  </si>
  <si>
    <t>E0019</t>
  </si>
  <si>
    <t>E001901</t>
  </si>
  <si>
    <t>E001902</t>
  </si>
  <si>
    <t>E001903</t>
  </si>
  <si>
    <t>M-Apoyo al proceso presupuestario y para mejorar la eficiencia institucional</t>
  </si>
  <si>
    <t>M0002</t>
  </si>
  <si>
    <t>M000208</t>
  </si>
  <si>
    <t>M000209</t>
  </si>
  <si>
    <t>M000210</t>
  </si>
  <si>
    <t>M000211</t>
  </si>
  <si>
    <t>E0025</t>
  </si>
  <si>
    <t>E002501</t>
  </si>
  <si>
    <t>E0022</t>
  </si>
  <si>
    <t>E002201</t>
  </si>
  <si>
    <t>E002202</t>
  </si>
  <si>
    <t>E002203</t>
  </si>
  <si>
    <t>E0001</t>
  </si>
  <si>
    <t>E000101</t>
  </si>
  <si>
    <t>E000102</t>
  </si>
  <si>
    <t>E000103</t>
  </si>
  <si>
    <t>E0039</t>
  </si>
  <si>
    <t>E003902</t>
  </si>
  <si>
    <t>E003901</t>
  </si>
  <si>
    <t>E003903</t>
  </si>
  <si>
    <t>E003904</t>
  </si>
  <si>
    <t>E003905</t>
  </si>
  <si>
    <t>E0005</t>
  </si>
  <si>
    <t>E000501</t>
  </si>
  <si>
    <t>E0007</t>
  </si>
  <si>
    <t>E000701</t>
  </si>
  <si>
    <t>E000702</t>
  </si>
  <si>
    <t>E000703</t>
  </si>
  <si>
    <t>E0017</t>
  </si>
  <si>
    <t>E001701</t>
  </si>
  <si>
    <t>E001702</t>
  </si>
  <si>
    <t>E001703</t>
  </si>
  <si>
    <t>E001704</t>
  </si>
  <si>
    <t>E001705</t>
  </si>
  <si>
    <t>E001706</t>
  </si>
  <si>
    <t>E001707</t>
  </si>
  <si>
    <t>E001708</t>
  </si>
  <si>
    <t>E001709</t>
  </si>
  <si>
    <t>E001710</t>
  </si>
  <si>
    <t>E001711</t>
  </si>
  <si>
    <t>E001712</t>
  </si>
  <si>
    <t>E0020</t>
  </si>
  <si>
    <t>E002001</t>
  </si>
  <si>
    <t>E002002</t>
  </si>
  <si>
    <t>E0004</t>
  </si>
  <si>
    <t>E000401</t>
  </si>
  <si>
    <t>E000402</t>
  </si>
  <si>
    <t>E000403</t>
  </si>
  <si>
    <t>E000404</t>
  </si>
  <si>
    <t>E0011</t>
  </si>
  <si>
    <t>E001101</t>
  </si>
  <si>
    <t>E001102</t>
  </si>
  <si>
    <t>E001103</t>
  </si>
  <si>
    <t>E001104</t>
  </si>
  <si>
    <t>M0001</t>
  </si>
  <si>
    <t>M000101</t>
  </si>
  <si>
    <t>M000102</t>
  </si>
  <si>
    <t>M000103</t>
  </si>
  <si>
    <t>M000104</t>
  </si>
  <si>
    <t>M000105</t>
  </si>
  <si>
    <t>M000106</t>
  </si>
  <si>
    <t>E0002</t>
  </si>
  <si>
    <t>E000201</t>
  </si>
  <si>
    <t>E0028</t>
  </si>
  <si>
    <t>E002801</t>
  </si>
  <si>
    <t>E002802</t>
  </si>
  <si>
    <t>E0023</t>
  </si>
  <si>
    <t>E002301</t>
  </si>
  <si>
    <t>MUNICIPIO MOROLEON GUANAJUATO
INDICADORES DE RESULTADOS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</si>
</sst>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1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4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76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7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10" borderId="0" applyNumberFormat="0" applyBorder="0" applyAlignment="0" applyProtection="0"/>
    <xf numFmtId="0" fontId="69" fillId="9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10" applyNumberFormat="0" applyAlignment="0" applyProtection="0"/>
    <xf numFmtId="0" fontId="72" fillId="13" borderId="11" applyNumberFormat="0" applyAlignment="0" applyProtection="0"/>
    <xf numFmtId="0" fontId="73" fillId="13" borderId="10" applyNumberFormat="0" applyAlignment="0" applyProtection="0"/>
    <xf numFmtId="0" fontId="74" fillId="0" borderId="12" applyNumberFormat="0" applyFill="0" applyAlignment="0" applyProtection="0"/>
    <xf numFmtId="0" fontId="75" fillId="14" borderId="13" applyNumberFormat="0" applyAlignment="0" applyProtection="0"/>
    <xf numFmtId="0" fontId="76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15" applyNumberFormat="0" applyFill="0" applyAlignment="0" applyProtection="0"/>
    <xf numFmtId="0" fontId="7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9" fillId="31" borderId="0" applyNumberFormat="0" applyBorder="0" applyAlignment="0" applyProtection="0"/>
    <xf numFmtId="0" fontId="7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9" fillId="35" borderId="0" applyNumberFormat="0" applyBorder="0" applyAlignment="0" applyProtection="0"/>
    <xf numFmtId="0" fontId="7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9" fillId="39" borderId="0" applyNumberFormat="0" applyBorder="0" applyAlignment="0" applyProtection="0"/>
    <xf numFmtId="43" fontId="27" fillId="0" borderId="0" applyFont="0" applyFill="0" applyBorder="0" applyAlignment="0" applyProtection="0"/>
  </cellStyleXfs>
  <cellXfs count="50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0" fontId="46" fillId="0" borderId="0" xfId="0" applyFont="1"/>
    <xf numFmtId="9" fontId="46" fillId="0" borderId="0" xfId="0" applyNumberFormat="1" applyFont="1"/>
    <xf numFmtId="9" fontId="64" fillId="0" borderId="0" xfId="17" applyFont="1" applyBorder="1" applyAlignment="1">
      <alignment horizontal="center" vertical="center" wrapText="1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9" fontId="46" fillId="0" borderId="1" xfId="17" applyFont="1" applyFill="1" applyBorder="1" applyAlignment="1" applyProtection="1">
      <alignment horizontal="center" vertical="center"/>
    </xf>
    <xf numFmtId="0" fontId="64" fillId="0" borderId="1" xfId="374" applyFont="1" applyBorder="1" applyAlignment="1">
      <alignment vertical="center" wrapText="1"/>
    </xf>
    <xf numFmtId="0" fontId="46" fillId="0" borderId="17" xfId="0" applyFont="1" applyBorder="1" applyAlignment="1">
      <alignment vertical="center" wrapText="1"/>
    </xf>
    <xf numFmtId="0" fontId="46" fillId="0" borderId="17" xfId="0" applyFont="1" applyBorder="1" applyAlignment="1">
      <alignment horizontal="center" vertical="center" wrapText="1"/>
    </xf>
    <xf numFmtId="9" fontId="46" fillId="0" borderId="17" xfId="17" applyFont="1" applyBorder="1" applyAlignment="1">
      <alignment horizontal="center" vertical="center" wrapText="1"/>
    </xf>
    <xf numFmtId="9" fontId="46" fillId="0" borderId="17" xfId="0" applyNumberFormat="1" applyFont="1" applyBorder="1" applyAlignment="1">
      <alignment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8" xfId="0" applyFont="1" applyBorder="1" applyAlignment="1">
      <alignment vertical="center" wrapText="1"/>
    </xf>
    <xf numFmtId="9" fontId="46" fillId="40" borderId="17" xfId="17" applyFont="1" applyFill="1" applyBorder="1" applyAlignment="1">
      <alignment horizontal="center" vertical="center" wrapText="1"/>
    </xf>
    <xf numFmtId="0" fontId="46" fillId="40" borderId="17" xfId="0" applyFont="1" applyFill="1" applyBorder="1" applyAlignment="1">
      <alignment horizontal="center" vertical="center" wrapText="1"/>
    </xf>
    <xf numFmtId="0" fontId="45" fillId="0" borderId="0" xfId="0" applyFont="1" applyAlignment="1" applyProtection="1">
      <alignment horizontal="center"/>
      <protection locked="0"/>
    </xf>
    <xf numFmtId="0" fontId="2" fillId="0" borderId="17" xfId="419" applyBorder="1" applyAlignment="1">
      <alignment vertical="center" wrapText="1"/>
    </xf>
    <xf numFmtId="0" fontId="64" fillId="0" borderId="17" xfId="419" applyFont="1" applyBorder="1" applyAlignment="1">
      <alignment horizontal="center" vertical="center" wrapText="1"/>
    </xf>
    <xf numFmtId="0" fontId="64" fillId="0" borderId="17" xfId="419" applyFont="1" applyBorder="1" applyAlignment="1">
      <alignment vertical="center" wrapText="1"/>
    </xf>
    <xf numFmtId="0" fontId="2" fillId="0" borderId="17" xfId="419" applyBorder="1" applyAlignment="1">
      <alignment horizontal="center" vertical="center" wrapText="1"/>
    </xf>
    <xf numFmtId="43" fontId="46" fillId="0" borderId="17" xfId="475" applyFont="1" applyBorder="1" applyAlignment="1">
      <alignment vertical="center" wrapText="1"/>
    </xf>
    <xf numFmtId="0" fontId="80" fillId="6" borderId="4" xfId="8" applyFont="1" applyFill="1" applyBorder="1" applyAlignment="1" applyProtection="1">
      <alignment horizontal="center" vertical="center" wrapText="1"/>
      <protection locked="0"/>
    </xf>
    <xf numFmtId="0" fontId="80" fillId="6" borderId="5" xfId="8" applyFont="1" applyFill="1" applyBorder="1" applyAlignment="1" applyProtection="1">
      <alignment horizontal="center" vertical="center" wrapText="1"/>
      <protection locked="0"/>
    </xf>
    <xf numFmtId="0" fontId="80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</cellXfs>
  <cellStyles count="476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2" xfId="84" xr:uid="{00000000-0005-0000-0000-000009000000}"/>
    <cellStyle name="20% - Énfasis1 2 2" xfId="161" xr:uid="{00000000-0005-0000-0000-00000A000000}"/>
    <cellStyle name="20% - Énfasis1 2 3" xfId="214" xr:uid="{00000000-0005-0000-0000-00000B000000}"/>
    <cellStyle name="20% - Énfasis1 3" xfId="109" xr:uid="{00000000-0005-0000-0000-00000C000000}"/>
    <cellStyle name="20% - Énfasis1 3 2" xfId="175" xr:uid="{00000000-0005-0000-0000-00000D000000}"/>
    <cellStyle name="20% - Énfasis1 4" xfId="145" xr:uid="{00000000-0005-0000-0000-00000E000000}"/>
    <cellStyle name="20% - Énfasis1 5" xfId="198" xr:uid="{00000000-0005-0000-0000-00000F000000}"/>
    <cellStyle name="20% - Énfasis1 6" xfId="235" xr:uid="{00000000-0005-0000-0000-000010000000}"/>
    <cellStyle name="20% - Énfasis1 7" xfId="249" xr:uid="{00000000-0005-0000-0000-000011000000}"/>
    <cellStyle name="20% - Énfasis1 8" xfId="269" xr:uid="{00000000-0005-0000-0000-000012000000}"/>
    <cellStyle name="20% - Énfasis1 9" xfId="291" xr:uid="{00000000-0005-0000-0000-000013000000}"/>
    <cellStyle name="20% - Énfasis2" xfId="39" builtinId="34" customBuiltin="1"/>
    <cellStyle name="20% - Énfasis2 10" xfId="307" xr:uid="{00000000-0005-0000-0000-000015000000}"/>
    <cellStyle name="20% - Énfasis2 11" xfId="340" xr:uid="{00000000-0005-0000-0000-000016000000}"/>
    <cellStyle name="20% - Énfasis2 12" xfId="364" xr:uid="{00000000-0005-0000-0000-000017000000}"/>
    <cellStyle name="20% - Énfasis2 13" xfId="379" xr:uid="{00000000-0005-0000-0000-000018000000}"/>
    <cellStyle name="20% - Énfasis2 14" xfId="394" xr:uid="{00000000-0005-0000-0000-000019000000}"/>
    <cellStyle name="20% - Énfasis2 15" xfId="409" xr:uid="{00000000-0005-0000-0000-00001A000000}"/>
    <cellStyle name="20% - Énfasis2 16" xfId="424" xr:uid="{00000000-0005-0000-0000-00001B000000}"/>
    <cellStyle name="20% - Énfasis2 17" xfId="456" xr:uid="{00000000-0005-0000-0000-00001C000000}"/>
    <cellStyle name="20% - Énfasis2 2" xfId="86" xr:uid="{00000000-0005-0000-0000-00001D000000}"/>
    <cellStyle name="20% - Énfasis2 2 2" xfId="163" xr:uid="{00000000-0005-0000-0000-00001E000000}"/>
    <cellStyle name="20% - Énfasis2 2 3" xfId="216" xr:uid="{00000000-0005-0000-0000-00001F000000}"/>
    <cellStyle name="20% - Énfasis2 3" xfId="111" xr:uid="{00000000-0005-0000-0000-000020000000}"/>
    <cellStyle name="20% - Énfasis2 3 2" xfId="177" xr:uid="{00000000-0005-0000-0000-000021000000}"/>
    <cellStyle name="20% - Énfasis2 4" xfId="147" xr:uid="{00000000-0005-0000-0000-000022000000}"/>
    <cellStyle name="20% - Énfasis2 5" xfId="200" xr:uid="{00000000-0005-0000-0000-000023000000}"/>
    <cellStyle name="20% - Énfasis2 6" xfId="237" xr:uid="{00000000-0005-0000-0000-000024000000}"/>
    <cellStyle name="20% - Énfasis2 7" xfId="252" xr:uid="{00000000-0005-0000-0000-000025000000}"/>
    <cellStyle name="20% - Énfasis2 8" xfId="272" xr:uid="{00000000-0005-0000-0000-000026000000}"/>
    <cellStyle name="20% - Énfasis2 9" xfId="293" xr:uid="{00000000-0005-0000-0000-000027000000}"/>
    <cellStyle name="20% - Énfasis3" xfId="42" builtinId="38" customBuiltin="1"/>
    <cellStyle name="20% - Énfasis3 10" xfId="309" xr:uid="{00000000-0005-0000-0000-000029000000}"/>
    <cellStyle name="20% - Énfasis3 11" xfId="344" xr:uid="{00000000-0005-0000-0000-00002A000000}"/>
    <cellStyle name="20% - Énfasis3 12" xfId="366" xr:uid="{00000000-0005-0000-0000-00002B000000}"/>
    <cellStyle name="20% - Énfasis3 13" xfId="381" xr:uid="{00000000-0005-0000-0000-00002C000000}"/>
    <cellStyle name="20% - Énfasis3 14" xfId="396" xr:uid="{00000000-0005-0000-0000-00002D000000}"/>
    <cellStyle name="20% - Énfasis3 15" xfId="411" xr:uid="{00000000-0005-0000-0000-00002E000000}"/>
    <cellStyle name="20% - Énfasis3 16" xfId="426" xr:uid="{00000000-0005-0000-0000-00002F000000}"/>
    <cellStyle name="20% - Énfasis3 17" xfId="460" xr:uid="{00000000-0005-0000-0000-000030000000}"/>
    <cellStyle name="20% - Énfasis3 2" xfId="88" xr:uid="{00000000-0005-0000-0000-000031000000}"/>
    <cellStyle name="20% - Énfasis3 2 2" xfId="165" xr:uid="{00000000-0005-0000-0000-000032000000}"/>
    <cellStyle name="20% - Énfasis3 2 3" xfId="218" xr:uid="{00000000-0005-0000-0000-000033000000}"/>
    <cellStyle name="20% - Énfasis3 3" xfId="113" xr:uid="{00000000-0005-0000-0000-000034000000}"/>
    <cellStyle name="20% - Énfasis3 3 2" xfId="179" xr:uid="{00000000-0005-0000-0000-000035000000}"/>
    <cellStyle name="20% - Énfasis3 4" xfId="149" xr:uid="{00000000-0005-0000-0000-000036000000}"/>
    <cellStyle name="20% - Énfasis3 5" xfId="202" xr:uid="{00000000-0005-0000-0000-000037000000}"/>
    <cellStyle name="20% - Énfasis3 6" xfId="239" xr:uid="{00000000-0005-0000-0000-000038000000}"/>
    <cellStyle name="20% - Énfasis3 7" xfId="255" xr:uid="{00000000-0005-0000-0000-000039000000}"/>
    <cellStyle name="20% - Énfasis3 8" xfId="275" xr:uid="{00000000-0005-0000-0000-00003A000000}"/>
    <cellStyle name="20% - Énfasis3 9" xfId="295" xr:uid="{00000000-0005-0000-0000-00003B000000}"/>
    <cellStyle name="20% - Énfasis4" xfId="45" builtinId="42" customBuiltin="1"/>
    <cellStyle name="20% - Énfasis4 10" xfId="311" xr:uid="{00000000-0005-0000-0000-00003D000000}"/>
    <cellStyle name="20% - Énfasis4 11" xfId="348" xr:uid="{00000000-0005-0000-0000-00003E000000}"/>
    <cellStyle name="20% - Énfasis4 12" xfId="368" xr:uid="{00000000-0005-0000-0000-00003F000000}"/>
    <cellStyle name="20% - Énfasis4 13" xfId="383" xr:uid="{00000000-0005-0000-0000-000040000000}"/>
    <cellStyle name="20% - Énfasis4 14" xfId="398" xr:uid="{00000000-0005-0000-0000-000041000000}"/>
    <cellStyle name="20% - Énfasis4 15" xfId="413" xr:uid="{00000000-0005-0000-0000-000042000000}"/>
    <cellStyle name="20% - Énfasis4 16" xfId="428" xr:uid="{00000000-0005-0000-0000-000043000000}"/>
    <cellStyle name="20% - Énfasis4 17" xfId="464" xr:uid="{00000000-0005-0000-0000-000044000000}"/>
    <cellStyle name="20% - Énfasis4 2" xfId="90" xr:uid="{00000000-0005-0000-0000-000045000000}"/>
    <cellStyle name="20% - Énfasis4 2 2" xfId="167" xr:uid="{00000000-0005-0000-0000-000046000000}"/>
    <cellStyle name="20% - Énfasis4 2 3" xfId="220" xr:uid="{00000000-0005-0000-0000-000047000000}"/>
    <cellStyle name="20% - Énfasis4 3" xfId="115" xr:uid="{00000000-0005-0000-0000-000048000000}"/>
    <cellStyle name="20% - Énfasis4 3 2" xfId="181" xr:uid="{00000000-0005-0000-0000-000049000000}"/>
    <cellStyle name="20% - Énfasis4 4" xfId="151" xr:uid="{00000000-0005-0000-0000-00004A000000}"/>
    <cellStyle name="20% - Énfasis4 5" xfId="204" xr:uid="{00000000-0005-0000-0000-00004B000000}"/>
    <cellStyle name="20% - Énfasis4 6" xfId="241" xr:uid="{00000000-0005-0000-0000-00004C000000}"/>
    <cellStyle name="20% - Énfasis4 7" xfId="258" xr:uid="{00000000-0005-0000-0000-00004D000000}"/>
    <cellStyle name="20% - Énfasis4 8" xfId="278" xr:uid="{00000000-0005-0000-0000-00004E000000}"/>
    <cellStyle name="20% - Énfasis4 9" xfId="297" xr:uid="{00000000-0005-0000-0000-00004F000000}"/>
    <cellStyle name="20% - Énfasis5" xfId="48" builtinId="46" customBuiltin="1"/>
    <cellStyle name="20% - Énfasis5 10" xfId="313" xr:uid="{00000000-0005-0000-0000-000051000000}"/>
    <cellStyle name="20% - Énfasis5 11" xfId="352" xr:uid="{00000000-0005-0000-0000-000052000000}"/>
    <cellStyle name="20% - Énfasis5 12" xfId="370" xr:uid="{00000000-0005-0000-0000-000053000000}"/>
    <cellStyle name="20% - Énfasis5 13" xfId="385" xr:uid="{00000000-0005-0000-0000-000054000000}"/>
    <cellStyle name="20% - Énfasis5 14" xfId="400" xr:uid="{00000000-0005-0000-0000-000055000000}"/>
    <cellStyle name="20% - Énfasis5 15" xfId="415" xr:uid="{00000000-0005-0000-0000-000056000000}"/>
    <cellStyle name="20% - Énfasis5 16" xfId="430" xr:uid="{00000000-0005-0000-0000-000057000000}"/>
    <cellStyle name="20% - Énfasis5 17" xfId="468" xr:uid="{00000000-0005-0000-0000-000058000000}"/>
    <cellStyle name="20% - Énfasis5 2" xfId="92" xr:uid="{00000000-0005-0000-0000-000059000000}"/>
    <cellStyle name="20% - Énfasis5 2 2" xfId="169" xr:uid="{00000000-0005-0000-0000-00005A000000}"/>
    <cellStyle name="20% - Énfasis5 2 3" xfId="222" xr:uid="{00000000-0005-0000-0000-00005B000000}"/>
    <cellStyle name="20% - Énfasis5 3" xfId="117" xr:uid="{00000000-0005-0000-0000-00005C000000}"/>
    <cellStyle name="20% - Énfasis5 3 2" xfId="183" xr:uid="{00000000-0005-0000-0000-00005D000000}"/>
    <cellStyle name="20% - Énfasis5 4" xfId="153" xr:uid="{00000000-0005-0000-0000-00005E000000}"/>
    <cellStyle name="20% - Énfasis5 5" xfId="206" xr:uid="{00000000-0005-0000-0000-00005F000000}"/>
    <cellStyle name="20% - Énfasis5 6" xfId="243" xr:uid="{00000000-0005-0000-0000-000060000000}"/>
    <cellStyle name="20% - Énfasis5 7" xfId="261" xr:uid="{00000000-0005-0000-0000-000061000000}"/>
    <cellStyle name="20% - Énfasis5 8" xfId="281" xr:uid="{00000000-0005-0000-0000-000062000000}"/>
    <cellStyle name="20% - Énfasis5 9" xfId="299" xr:uid="{00000000-0005-0000-0000-000063000000}"/>
    <cellStyle name="20% - Énfasis6" xfId="51" builtinId="50" customBuiltin="1"/>
    <cellStyle name="20% - Énfasis6 10" xfId="315" xr:uid="{00000000-0005-0000-0000-000065000000}"/>
    <cellStyle name="20% - Énfasis6 11" xfId="356" xr:uid="{00000000-0005-0000-0000-000066000000}"/>
    <cellStyle name="20% - Énfasis6 12" xfId="372" xr:uid="{00000000-0005-0000-0000-000067000000}"/>
    <cellStyle name="20% - Énfasis6 13" xfId="387" xr:uid="{00000000-0005-0000-0000-000068000000}"/>
    <cellStyle name="20% - Énfasis6 14" xfId="402" xr:uid="{00000000-0005-0000-0000-000069000000}"/>
    <cellStyle name="20% - Énfasis6 15" xfId="417" xr:uid="{00000000-0005-0000-0000-00006A000000}"/>
    <cellStyle name="20% - Énfasis6 16" xfId="432" xr:uid="{00000000-0005-0000-0000-00006B000000}"/>
    <cellStyle name="20% - Énfasis6 17" xfId="472" xr:uid="{00000000-0005-0000-0000-00006C000000}"/>
    <cellStyle name="20% - Énfasis6 2" xfId="94" xr:uid="{00000000-0005-0000-0000-00006D000000}"/>
    <cellStyle name="20% - Énfasis6 2 2" xfId="171" xr:uid="{00000000-0005-0000-0000-00006E000000}"/>
    <cellStyle name="20% - Énfasis6 2 3" xfId="224" xr:uid="{00000000-0005-0000-0000-00006F000000}"/>
    <cellStyle name="20% - Énfasis6 3" xfId="119" xr:uid="{00000000-0005-0000-0000-000070000000}"/>
    <cellStyle name="20% - Énfasis6 3 2" xfId="185" xr:uid="{00000000-0005-0000-0000-000071000000}"/>
    <cellStyle name="20% - Énfasis6 4" xfId="155" xr:uid="{00000000-0005-0000-0000-000072000000}"/>
    <cellStyle name="20% - Énfasis6 5" xfId="208" xr:uid="{00000000-0005-0000-0000-000073000000}"/>
    <cellStyle name="20% - Énfasis6 6" xfId="245" xr:uid="{00000000-0005-0000-0000-000074000000}"/>
    <cellStyle name="20% - Énfasis6 7" xfId="264" xr:uid="{00000000-0005-0000-0000-000075000000}"/>
    <cellStyle name="20% - Énfasis6 8" xfId="284" xr:uid="{00000000-0005-0000-0000-000076000000}"/>
    <cellStyle name="20% - Énfasis6 9" xfId="301" xr:uid="{00000000-0005-0000-0000-000077000000}"/>
    <cellStyle name="40% - Énfasis1" xfId="37" builtinId="31" customBuiltin="1"/>
    <cellStyle name="40% - Énfasis1 10" xfId="306" xr:uid="{00000000-0005-0000-0000-000079000000}"/>
    <cellStyle name="40% - Énfasis1 11" xfId="337" xr:uid="{00000000-0005-0000-0000-00007A000000}"/>
    <cellStyle name="40% - Énfasis1 12" xfId="363" xr:uid="{00000000-0005-0000-0000-00007B000000}"/>
    <cellStyle name="40% - Énfasis1 13" xfId="378" xr:uid="{00000000-0005-0000-0000-00007C000000}"/>
    <cellStyle name="40% - Énfasis1 14" xfId="393" xr:uid="{00000000-0005-0000-0000-00007D000000}"/>
    <cellStyle name="40% - Énfasis1 15" xfId="408" xr:uid="{00000000-0005-0000-0000-00007E000000}"/>
    <cellStyle name="40% - Énfasis1 16" xfId="423" xr:uid="{00000000-0005-0000-0000-00007F000000}"/>
    <cellStyle name="40% - Énfasis1 17" xfId="453" xr:uid="{00000000-0005-0000-0000-000080000000}"/>
    <cellStyle name="40% - Énfasis1 2" xfId="85" xr:uid="{00000000-0005-0000-0000-000081000000}"/>
    <cellStyle name="40% - Énfasis1 2 2" xfId="162" xr:uid="{00000000-0005-0000-0000-000082000000}"/>
    <cellStyle name="40% - Énfasis1 2 3" xfId="215" xr:uid="{00000000-0005-0000-0000-000083000000}"/>
    <cellStyle name="40% - Énfasis1 3" xfId="110" xr:uid="{00000000-0005-0000-0000-000084000000}"/>
    <cellStyle name="40% - Énfasis1 3 2" xfId="176" xr:uid="{00000000-0005-0000-0000-000085000000}"/>
    <cellStyle name="40% - Énfasis1 4" xfId="146" xr:uid="{00000000-0005-0000-0000-000086000000}"/>
    <cellStyle name="40% - Énfasis1 5" xfId="199" xr:uid="{00000000-0005-0000-0000-000087000000}"/>
    <cellStyle name="40% - Énfasis1 6" xfId="236" xr:uid="{00000000-0005-0000-0000-000088000000}"/>
    <cellStyle name="40% - Énfasis1 7" xfId="250" xr:uid="{00000000-0005-0000-0000-000089000000}"/>
    <cellStyle name="40% - Énfasis1 8" xfId="270" xr:uid="{00000000-0005-0000-0000-00008A000000}"/>
    <cellStyle name="40% - Énfasis1 9" xfId="292" xr:uid="{00000000-0005-0000-0000-00008B000000}"/>
    <cellStyle name="40% - Énfasis2" xfId="40" builtinId="35" customBuiltin="1"/>
    <cellStyle name="40% - Énfasis2 10" xfId="308" xr:uid="{00000000-0005-0000-0000-00008D000000}"/>
    <cellStyle name="40% - Énfasis2 11" xfId="341" xr:uid="{00000000-0005-0000-0000-00008E000000}"/>
    <cellStyle name="40% - Énfasis2 12" xfId="365" xr:uid="{00000000-0005-0000-0000-00008F000000}"/>
    <cellStyle name="40% - Énfasis2 13" xfId="380" xr:uid="{00000000-0005-0000-0000-000090000000}"/>
    <cellStyle name="40% - Énfasis2 14" xfId="395" xr:uid="{00000000-0005-0000-0000-000091000000}"/>
    <cellStyle name="40% - Énfasis2 15" xfId="410" xr:uid="{00000000-0005-0000-0000-000092000000}"/>
    <cellStyle name="40% - Énfasis2 16" xfId="425" xr:uid="{00000000-0005-0000-0000-000093000000}"/>
    <cellStyle name="40% - Énfasis2 17" xfId="457" xr:uid="{00000000-0005-0000-0000-000094000000}"/>
    <cellStyle name="40% - Énfasis2 2" xfId="87" xr:uid="{00000000-0005-0000-0000-000095000000}"/>
    <cellStyle name="40% - Énfasis2 2 2" xfId="164" xr:uid="{00000000-0005-0000-0000-000096000000}"/>
    <cellStyle name="40% - Énfasis2 2 3" xfId="217" xr:uid="{00000000-0005-0000-0000-000097000000}"/>
    <cellStyle name="40% - Énfasis2 3" xfId="112" xr:uid="{00000000-0005-0000-0000-000098000000}"/>
    <cellStyle name="40% - Énfasis2 3 2" xfId="178" xr:uid="{00000000-0005-0000-0000-000099000000}"/>
    <cellStyle name="40% - Énfasis2 4" xfId="148" xr:uid="{00000000-0005-0000-0000-00009A000000}"/>
    <cellStyle name="40% - Énfasis2 5" xfId="201" xr:uid="{00000000-0005-0000-0000-00009B000000}"/>
    <cellStyle name="40% - Énfasis2 6" xfId="238" xr:uid="{00000000-0005-0000-0000-00009C000000}"/>
    <cellStyle name="40% - Énfasis2 7" xfId="253" xr:uid="{00000000-0005-0000-0000-00009D000000}"/>
    <cellStyle name="40% - Énfasis2 8" xfId="273" xr:uid="{00000000-0005-0000-0000-00009E000000}"/>
    <cellStyle name="40% - Énfasis2 9" xfId="294" xr:uid="{00000000-0005-0000-0000-00009F000000}"/>
    <cellStyle name="40% - Énfasis3" xfId="43" builtinId="39" customBuiltin="1"/>
    <cellStyle name="40% - Énfasis3 10" xfId="310" xr:uid="{00000000-0005-0000-0000-0000A1000000}"/>
    <cellStyle name="40% - Énfasis3 11" xfId="345" xr:uid="{00000000-0005-0000-0000-0000A2000000}"/>
    <cellStyle name="40% - Énfasis3 12" xfId="367" xr:uid="{00000000-0005-0000-0000-0000A3000000}"/>
    <cellStyle name="40% - Énfasis3 13" xfId="382" xr:uid="{00000000-0005-0000-0000-0000A4000000}"/>
    <cellStyle name="40% - Énfasis3 14" xfId="397" xr:uid="{00000000-0005-0000-0000-0000A5000000}"/>
    <cellStyle name="40% - Énfasis3 15" xfId="412" xr:uid="{00000000-0005-0000-0000-0000A6000000}"/>
    <cellStyle name="40% - Énfasis3 16" xfId="427" xr:uid="{00000000-0005-0000-0000-0000A7000000}"/>
    <cellStyle name="40% - Énfasis3 17" xfId="461" xr:uid="{00000000-0005-0000-0000-0000A8000000}"/>
    <cellStyle name="40% - Énfasis3 2" xfId="89" xr:uid="{00000000-0005-0000-0000-0000A9000000}"/>
    <cellStyle name="40% - Énfasis3 2 2" xfId="166" xr:uid="{00000000-0005-0000-0000-0000AA000000}"/>
    <cellStyle name="40% - Énfasis3 2 3" xfId="219" xr:uid="{00000000-0005-0000-0000-0000AB000000}"/>
    <cellStyle name="40% - Énfasis3 3" xfId="114" xr:uid="{00000000-0005-0000-0000-0000AC000000}"/>
    <cellStyle name="40% - Énfasis3 3 2" xfId="180" xr:uid="{00000000-0005-0000-0000-0000AD000000}"/>
    <cellStyle name="40% - Énfasis3 4" xfId="150" xr:uid="{00000000-0005-0000-0000-0000AE000000}"/>
    <cellStyle name="40% - Énfasis3 5" xfId="203" xr:uid="{00000000-0005-0000-0000-0000AF000000}"/>
    <cellStyle name="40% - Énfasis3 6" xfId="240" xr:uid="{00000000-0005-0000-0000-0000B0000000}"/>
    <cellStyle name="40% - Énfasis3 7" xfId="256" xr:uid="{00000000-0005-0000-0000-0000B1000000}"/>
    <cellStyle name="40% - Énfasis3 8" xfId="276" xr:uid="{00000000-0005-0000-0000-0000B2000000}"/>
    <cellStyle name="40% - Énfasis3 9" xfId="296" xr:uid="{00000000-0005-0000-0000-0000B3000000}"/>
    <cellStyle name="40% - Énfasis4" xfId="46" builtinId="43" customBuiltin="1"/>
    <cellStyle name="40% - Énfasis4 10" xfId="312" xr:uid="{00000000-0005-0000-0000-0000B5000000}"/>
    <cellStyle name="40% - Énfasis4 11" xfId="349" xr:uid="{00000000-0005-0000-0000-0000B6000000}"/>
    <cellStyle name="40% - Énfasis4 12" xfId="369" xr:uid="{00000000-0005-0000-0000-0000B7000000}"/>
    <cellStyle name="40% - Énfasis4 13" xfId="384" xr:uid="{00000000-0005-0000-0000-0000B8000000}"/>
    <cellStyle name="40% - Énfasis4 14" xfId="399" xr:uid="{00000000-0005-0000-0000-0000B9000000}"/>
    <cellStyle name="40% - Énfasis4 15" xfId="414" xr:uid="{00000000-0005-0000-0000-0000BA000000}"/>
    <cellStyle name="40% - Énfasis4 16" xfId="429" xr:uid="{00000000-0005-0000-0000-0000BB000000}"/>
    <cellStyle name="40% - Énfasis4 17" xfId="465" xr:uid="{00000000-0005-0000-0000-0000BC000000}"/>
    <cellStyle name="40% - Énfasis4 2" xfId="91" xr:uid="{00000000-0005-0000-0000-0000BD000000}"/>
    <cellStyle name="40% - Énfasis4 2 2" xfId="168" xr:uid="{00000000-0005-0000-0000-0000BE000000}"/>
    <cellStyle name="40% - Énfasis4 2 3" xfId="221" xr:uid="{00000000-0005-0000-0000-0000BF000000}"/>
    <cellStyle name="40% - Énfasis4 3" xfId="116" xr:uid="{00000000-0005-0000-0000-0000C0000000}"/>
    <cellStyle name="40% - Énfasis4 3 2" xfId="182" xr:uid="{00000000-0005-0000-0000-0000C1000000}"/>
    <cellStyle name="40% - Énfasis4 4" xfId="152" xr:uid="{00000000-0005-0000-0000-0000C2000000}"/>
    <cellStyle name="40% - Énfasis4 5" xfId="205" xr:uid="{00000000-0005-0000-0000-0000C3000000}"/>
    <cellStyle name="40% - Énfasis4 6" xfId="242" xr:uid="{00000000-0005-0000-0000-0000C4000000}"/>
    <cellStyle name="40% - Énfasis4 7" xfId="259" xr:uid="{00000000-0005-0000-0000-0000C5000000}"/>
    <cellStyle name="40% - Énfasis4 8" xfId="279" xr:uid="{00000000-0005-0000-0000-0000C6000000}"/>
    <cellStyle name="40% - Énfasis4 9" xfId="298" xr:uid="{00000000-0005-0000-0000-0000C7000000}"/>
    <cellStyle name="40% - Énfasis5" xfId="49" builtinId="47" customBuiltin="1"/>
    <cellStyle name="40% - Énfasis5 10" xfId="314" xr:uid="{00000000-0005-0000-0000-0000C9000000}"/>
    <cellStyle name="40% - Énfasis5 11" xfId="353" xr:uid="{00000000-0005-0000-0000-0000CA000000}"/>
    <cellStyle name="40% - Énfasis5 12" xfId="371" xr:uid="{00000000-0005-0000-0000-0000CB000000}"/>
    <cellStyle name="40% - Énfasis5 13" xfId="386" xr:uid="{00000000-0005-0000-0000-0000CC000000}"/>
    <cellStyle name="40% - Énfasis5 14" xfId="401" xr:uid="{00000000-0005-0000-0000-0000CD000000}"/>
    <cellStyle name="40% - Énfasis5 15" xfId="416" xr:uid="{00000000-0005-0000-0000-0000CE000000}"/>
    <cellStyle name="40% - Énfasis5 16" xfId="431" xr:uid="{00000000-0005-0000-0000-0000CF000000}"/>
    <cellStyle name="40% - Énfasis5 17" xfId="469" xr:uid="{00000000-0005-0000-0000-0000D0000000}"/>
    <cellStyle name="40% - Énfasis5 2" xfId="93" xr:uid="{00000000-0005-0000-0000-0000D1000000}"/>
    <cellStyle name="40% - Énfasis5 2 2" xfId="170" xr:uid="{00000000-0005-0000-0000-0000D2000000}"/>
    <cellStyle name="40% - Énfasis5 2 3" xfId="223" xr:uid="{00000000-0005-0000-0000-0000D3000000}"/>
    <cellStyle name="40% - Énfasis5 3" xfId="118" xr:uid="{00000000-0005-0000-0000-0000D4000000}"/>
    <cellStyle name="40% - Énfasis5 3 2" xfId="184" xr:uid="{00000000-0005-0000-0000-0000D5000000}"/>
    <cellStyle name="40% - Énfasis5 4" xfId="154" xr:uid="{00000000-0005-0000-0000-0000D6000000}"/>
    <cellStyle name="40% - Énfasis5 5" xfId="207" xr:uid="{00000000-0005-0000-0000-0000D7000000}"/>
    <cellStyle name="40% - Énfasis5 6" xfId="244" xr:uid="{00000000-0005-0000-0000-0000D8000000}"/>
    <cellStyle name="40% - Énfasis5 7" xfId="262" xr:uid="{00000000-0005-0000-0000-0000D9000000}"/>
    <cellStyle name="40% - Énfasis5 8" xfId="282" xr:uid="{00000000-0005-0000-0000-0000DA000000}"/>
    <cellStyle name="40% - Énfasis5 9" xfId="300" xr:uid="{00000000-0005-0000-0000-0000DB000000}"/>
    <cellStyle name="40% - Énfasis6" xfId="52" builtinId="51" customBuiltin="1"/>
    <cellStyle name="40% - Énfasis6 10" xfId="316" xr:uid="{00000000-0005-0000-0000-0000DD000000}"/>
    <cellStyle name="40% - Énfasis6 11" xfId="357" xr:uid="{00000000-0005-0000-0000-0000DE000000}"/>
    <cellStyle name="40% - Énfasis6 12" xfId="373" xr:uid="{00000000-0005-0000-0000-0000DF000000}"/>
    <cellStyle name="40% - Énfasis6 13" xfId="388" xr:uid="{00000000-0005-0000-0000-0000E0000000}"/>
    <cellStyle name="40% - Énfasis6 14" xfId="403" xr:uid="{00000000-0005-0000-0000-0000E1000000}"/>
    <cellStyle name="40% - Énfasis6 15" xfId="418" xr:uid="{00000000-0005-0000-0000-0000E2000000}"/>
    <cellStyle name="40% - Énfasis6 16" xfId="433" xr:uid="{00000000-0005-0000-0000-0000E3000000}"/>
    <cellStyle name="40% - Énfasis6 17" xfId="473" xr:uid="{00000000-0005-0000-0000-0000E4000000}"/>
    <cellStyle name="40% - Énfasis6 2" xfId="95" xr:uid="{00000000-0005-0000-0000-0000E5000000}"/>
    <cellStyle name="40% - Énfasis6 2 2" xfId="172" xr:uid="{00000000-0005-0000-0000-0000E6000000}"/>
    <cellStyle name="40% - Énfasis6 2 3" xfId="225" xr:uid="{00000000-0005-0000-0000-0000E7000000}"/>
    <cellStyle name="40% - Énfasis6 3" xfId="120" xr:uid="{00000000-0005-0000-0000-0000E8000000}"/>
    <cellStyle name="40% - Énfasis6 3 2" xfId="186" xr:uid="{00000000-0005-0000-0000-0000E9000000}"/>
    <cellStyle name="40% - Énfasis6 4" xfId="156" xr:uid="{00000000-0005-0000-0000-0000EA000000}"/>
    <cellStyle name="40% - Énfasis6 5" xfId="209" xr:uid="{00000000-0005-0000-0000-0000EB000000}"/>
    <cellStyle name="40% - Énfasis6 6" xfId="246" xr:uid="{00000000-0005-0000-0000-0000EC000000}"/>
    <cellStyle name="40% - Énfasis6 7" xfId="265" xr:uid="{00000000-0005-0000-0000-0000ED000000}"/>
    <cellStyle name="40% - Énfasis6 8" xfId="285" xr:uid="{00000000-0005-0000-0000-0000EE000000}"/>
    <cellStyle name="40% - Énfasis6 9" xfId="302" xr:uid="{00000000-0005-0000-0000-0000EF000000}"/>
    <cellStyle name="60% - Énfasis1" xfId="227" builtinId="32" customBuiltin="1"/>
    <cellStyle name="60% - Énfasis1 2" xfId="65" xr:uid="{00000000-0005-0000-0000-0000F1000000}"/>
    <cellStyle name="60% - Énfasis1 3" xfId="251" xr:uid="{00000000-0005-0000-0000-0000F2000000}"/>
    <cellStyle name="60% - Énfasis1 4" xfId="271" xr:uid="{00000000-0005-0000-0000-0000F3000000}"/>
    <cellStyle name="60% - Énfasis1 5" xfId="338" xr:uid="{00000000-0005-0000-0000-0000F4000000}"/>
    <cellStyle name="60% - Énfasis1 6" xfId="454" xr:uid="{00000000-0005-0000-0000-0000F5000000}"/>
    <cellStyle name="60% - Énfasis2" xfId="228" builtinId="36" customBuiltin="1"/>
    <cellStyle name="60% - Énfasis2 2" xfId="66" xr:uid="{00000000-0005-0000-0000-0000F7000000}"/>
    <cellStyle name="60% - Énfasis2 3" xfId="254" xr:uid="{00000000-0005-0000-0000-0000F8000000}"/>
    <cellStyle name="60% - Énfasis2 4" xfId="274" xr:uid="{00000000-0005-0000-0000-0000F9000000}"/>
    <cellStyle name="60% - Énfasis2 5" xfId="342" xr:uid="{00000000-0005-0000-0000-0000FA000000}"/>
    <cellStyle name="60% - Énfasis2 6" xfId="458" xr:uid="{00000000-0005-0000-0000-0000FB000000}"/>
    <cellStyle name="60% - Énfasis3" xfId="229" builtinId="40" customBuiltin="1"/>
    <cellStyle name="60% - Énfasis3 2" xfId="67" xr:uid="{00000000-0005-0000-0000-0000FD000000}"/>
    <cellStyle name="60% - Énfasis3 3" xfId="257" xr:uid="{00000000-0005-0000-0000-0000FE000000}"/>
    <cellStyle name="60% - Énfasis3 4" xfId="277" xr:uid="{00000000-0005-0000-0000-0000FF000000}"/>
    <cellStyle name="60% - Énfasis3 5" xfId="346" xr:uid="{00000000-0005-0000-0000-000000010000}"/>
    <cellStyle name="60% - Énfasis3 6" xfId="462" xr:uid="{00000000-0005-0000-0000-000001010000}"/>
    <cellStyle name="60% - Énfasis4" xfId="230" builtinId="44" customBuiltin="1"/>
    <cellStyle name="60% - Énfasis4 2" xfId="68" xr:uid="{00000000-0005-0000-0000-000003010000}"/>
    <cellStyle name="60% - Énfasis4 3" xfId="260" xr:uid="{00000000-0005-0000-0000-000004010000}"/>
    <cellStyle name="60% - Énfasis4 4" xfId="280" xr:uid="{00000000-0005-0000-0000-000005010000}"/>
    <cellStyle name="60% - Énfasis4 5" xfId="350" xr:uid="{00000000-0005-0000-0000-000006010000}"/>
    <cellStyle name="60% - Énfasis4 6" xfId="466" xr:uid="{00000000-0005-0000-0000-000007010000}"/>
    <cellStyle name="60% - Énfasis5" xfId="231" builtinId="48" customBuiltin="1"/>
    <cellStyle name="60% - Énfasis5 2" xfId="69" xr:uid="{00000000-0005-0000-0000-000009010000}"/>
    <cellStyle name="60% - Énfasis5 3" xfId="263" xr:uid="{00000000-0005-0000-0000-00000A010000}"/>
    <cellStyle name="60% - Énfasis5 4" xfId="283" xr:uid="{00000000-0005-0000-0000-00000B010000}"/>
    <cellStyle name="60% - Énfasis5 5" xfId="354" xr:uid="{00000000-0005-0000-0000-00000C010000}"/>
    <cellStyle name="60% - Énfasis5 6" xfId="470" xr:uid="{00000000-0005-0000-0000-00000D010000}"/>
    <cellStyle name="60% - Énfasis6" xfId="232" builtinId="52" customBuiltin="1"/>
    <cellStyle name="60% - Énfasis6 2" xfId="70" xr:uid="{00000000-0005-0000-0000-00000F010000}"/>
    <cellStyle name="60% - Énfasis6 3" xfId="266" xr:uid="{00000000-0005-0000-0000-000010010000}"/>
    <cellStyle name="60% - Énfasis6 4" xfId="286" xr:uid="{00000000-0005-0000-0000-000011010000}"/>
    <cellStyle name="60% - Énfasis6 5" xfId="358" xr:uid="{00000000-0005-0000-0000-000012010000}"/>
    <cellStyle name="60% - Énfasis6 6" xfId="474" xr:uid="{00000000-0005-0000-0000-000013010000}"/>
    <cellStyle name="Buena 2" xfId="323" xr:uid="{00000000-0005-0000-0000-000014010000}"/>
    <cellStyle name="Buena 3" xfId="439" xr:uid="{00000000-0005-0000-0000-000015010000}"/>
    <cellStyle name="Bueno" xfId="26" builtinId="26" customBuiltin="1"/>
    <cellStyle name="Cálculo" xfId="29" builtinId="22" customBuiltin="1"/>
    <cellStyle name="Cálculo 2" xfId="328" xr:uid="{00000000-0005-0000-0000-000018010000}"/>
    <cellStyle name="Cálculo 3" xfId="444" xr:uid="{00000000-0005-0000-0000-000019010000}"/>
    <cellStyle name="Celda de comprobación" xfId="31" builtinId="23" customBuiltin="1"/>
    <cellStyle name="Celda de comprobación 2" xfId="330" xr:uid="{00000000-0005-0000-0000-00001B010000}"/>
    <cellStyle name="Celda de comprobación 3" xfId="446" xr:uid="{00000000-0005-0000-0000-00001C010000}"/>
    <cellStyle name="Celda vinculada" xfId="30" builtinId="24" customBuiltin="1"/>
    <cellStyle name="Celda vinculada 2" xfId="329" xr:uid="{00000000-0005-0000-0000-00001E010000}"/>
    <cellStyle name="Celda vinculada 3" xfId="445" xr:uid="{00000000-0005-0000-0000-00001F010000}"/>
    <cellStyle name="Encabezado 1" xfId="22" builtinId="16" customBuiltin="1"/>
    <cellStyle name="Encabezado 4" xfId="25" builtinId="19" customBuiltin="1"/>
    <cellStyle name="Encabezado 4 2" xfId="322" xr:uid="{00000000-0005-0000-0000-000022010000}"/>
    <cellStyle name="Encabezado 4 3" xfId="438" xr:uid="{00000000-0005-0000-0000-000023010000}"/>
    <cellStyle name="Énfasis1" xfId="35" builtinId="29" customBuiltin="1"/>
    <cellStyle name="Énfasis1 2" xfId="335" xr:uid="{00000000-0005-0000-0000-000025010000}"/>
    <cellStyle name="Énfasis1 3" xfId="451" xr:uid="{00000000-0005-0000-0000-000026010000}"/>
    <cellStyle name="Énfasis2" xfId="38" builtinId="33" customBuiltin="1"/>
    <cellStyle name="Énfasis2 2" xfId="339" xr:uid="{00000000-0005-0000-0000-000028010000}"/>
    <cellStyle name="Énfasis2 3" xfId="455" xr:uid="{00000000-0005-0000-0000-000029010000}"/>
    <cellStyle name="Énfasis3" xfId="41" builtinId="37" customBuiltin="1"/>
    <cellStyle name="Énfasis3 2" xfId="343" xr:uid="{00000000-0005-0000-0000-00002B010000}"/>
    <cellStyle name="Énfasis3 3" xfId="459" xr:uid="{00000000-0005-0000-0000-00002C010000}"/>
    <cellStyle name="Énfasis4" xfId="44" builtinId="41" customBuiltin="1"/>
    <cellStyle name="Énfasis4 2" xfId="347" xr:uid="{00000000-0005-0000-0000-00002E010000}"/>
    <cellStyle name="Énfasis4 3" xfId="463" xr:uid="{00000000-0005-0000-0000-00002F010000}"/>
    <cellStyle name="Énfasis5" xfId="47" builtinId="45" customBuiltin="1"/>
    <cellStyle name="Énfasis5 2" xfId="351" xr:uid="{00000000-0005-0000-0000-000031010000}"/>
    <cellStyle name="Énfasis5 3" xfId="467" xr:uid="{00000000-0005-0000-0000-000032010000}"/>
    <cellStyle name="Énfasis6" xfId="50" builtinId="49" customBuiltin="1"/>
    <cellStyle name="Énfasis6 2" xfId="355" xr:uid="{00000000-0005-0000-0000-000034010000}"/>
    <cellStyle name="Énfasis6 3" xfId="471" xr:uid="{00000000-0005-0000-0000-000035010000}"/>
    <cellStyle name="Entrada" xfId="27" builtinId="20" customBuiltin="1"/>
    <cellStyle name="Entrada 2" xfId="326" xr:uid="{00000000-0005-0000-0000-000037010000}"/>
    <cellStyle name="Entrada 3" xfId="442" xr:uid="{00000000-0005-0000-0000-000038010000}"/>
    <cellStyle name="Euro" xfId="1" xr:uid="{00000000-0005-0000-0000-000039010000}"/>
    <cellStyle name="Incorrecto" xfId="20" builtinId="27" customBuiltin="1"/>
    <cellStyle name="Incorrecto 2" xfId="324" xr:uid="{00000000-0005-0000-0000-00003B010000}"/>
    <cellStyle name="Incorrecto 3" xfId="440" xr:uid="{00000000-0005-0000-0000-00003C010000}"/>
    <cellStyle name="Millares" xfId="475" builtinId="3"/>
    <cellStyle name="Millares 2" xfId="2" xr:uid="{00000000-0005-0000-0000-00003D010000}"/>
    <cellStyle name="Millares 2 2" xfId="3" xr:uid="{00000000-0005-0000-0000-00003E010000}"/>
    <cellStyle name="Millares 2 2 2" xfId="54" xr:uid="{00000000-0005-0000-0000-00003F010000}"/>
    <cellStyle name="Millares 2 2 3" xfId="74" xr:uid="{00000000-0005-0000-0000-000040010000}"/>
    <cellStyle name="Millares 2 2 4" xfId="99" xr:uid="{00000000-0005-0000-0000-000041010000}"/>
    <cellStyle name="Millares 2 2 5" xfId="124" xr:uid="{00000000-0005-0000-0000-000042010000}"/>
    <cellStyle name="Millares 2 2 6" xfId="135" xr:uid="{00000000-0005-0000-0000-000043010000}"/>
    <cellStyle name="Millares 2 2 7" xfId="188" xr:uid="{00000000-0005-0000-0000-000044010000}"/>
    <cellStyle name="Millares 2 3" xfId="4" xr:uid="{00000000-0005-0000-0000-000045010000}"/>
    <cellStyle name="Millares 2 3 2" xfId="55" xr:uid="{00000000-0005-0000-0000-000046010000}"/>
    <cellStyle name="Millares 2 3 3" xfId="75" xr:uid="{00000000-0005-0000-0000-000047010000}"/>
    <cellStyle name="Millares 2 3 4" xfId="100" xr:uid="{00000000-0005-0000-0000-000048010000}"/>
    <cellStyle name="Millares 2 3 5" xfId="125" xr:uid="{00000000-0005-0000-0000-000049010000}"/>
    <cellStyle name="Millares 2 3 6" xfId="136" xr:uid="{00000000-0005-0000-0000-00004A010000}"/>
    <cellStyle name="Millares 2 3 7" xfId="189" xr:uid="{00000000-0005-0000-0000-00004B010000}"/>
    <cellStyle name="Millares 2 4" xfId="53" xr:uid="{00000000-0005-0000-0000-00004C010000}"/>
    <cellStyle name="Millares 2 5" xfId="73" xr:uid="{00000000-0005-0000-0000-00004D010000}"/>
    <cellStyle name="Millares 2 6" xfId="98" xr:uid="{00000000-0005-0000-0000-00004E010000}"/>
    <cellStyle name="Millares 2 7" xfId="123" xr:uid="{00000000-0005-0000-0000-00004F010000}"/>
    <cellStyle name="Millares 2 8" xfId="134" xr:uid="{00000000-0005-0000-0000-000050010000}"/>
    <cellStyle name="Millares 2 9" xfId="187" xr:uid="{00000000-0005-0000-0000-000051010000}"/>
    <cellStyle name="Millares 3" xfId="5" xr:uid="{00000000-0005-0000-0000-000052010000}"/>
    <cellStyle name="Millares 3 2" xfId="56" xr:uid="{00000000-0005-0000-0000-000053010000}"/>
    <cellStyle name="Millares 3 3" xfId="76" xr:uid="{00000000-0005-0000-0000-000054010000}"/>
    <cellStyle name="Millares 3 4" xfId="101" xr:uid="{00000000-0005-0000-0000-000055010000}"/>
    <cellStyle name="Millares 3 5" xfId="126" xr:uid="{00000000-0005-0000-0000-000056010000}"/>
    <cellStyle name="Millares 3 6" xfId="137" xr:uid="{00000000-0005-0000-0000-000057010000}"/>
    <cellStyle name="Millares 3 7" xfId="190" xr:uid="{00000000-0005-0000-0000-000058010000}"/>
    <cellStyle name="Moneda 2" xfId="6" xr:uid="{00000000-0005-0000-0000-000059010000}"/>
    <cellStyle name="Moneda 2 2" xfId="57" xr:uid="{00000000-0005-0000-0000-00005A010000}"/>
    <cellStyle name="Moneda 2 3" xfId="77" xr:uid="{00000000-0005-0000-0000-00005B010000}"/>
    <cellStyle name="Moneda 2 4" xfId="102" xr:uid="{00000000-0005-0000-0000-00005C010000}"/>
    <cellStyle name="Moneda 2 5" xfId="127" xr:uid="{00000000-0005-0000-0000-00005D010000}"/>
    <cellStyle name="Moneda 2 6" xfId="138" xr:uid="{00000000-0005-0000-0000-00005E010000}"/>
    <cellStyle name="Moneda 2 7" xfId="191" xr:uid="{00000000-0005-0000-0000-00005F010000}"/>
    <cellStyle name="Neutral" xfId="226" builtinId="28" customBuiltin="1"/>
    <cellStyle name="Neutral 2" xfId="64" xr:uid="{00000000-0005-0000-0000-000061010000}"/>
    <cellStyle name="Neutral 3" xfId="325" xr:uid="{00000000-0005-0000-0000-000062010000}"/>
    <cellStyle name="Neutral 4" xfId="441" xr:uid="{00000000-0005-0000-0000-000063010000}"/>
    <cellStyle name="Normal" xfId="0" builtinId="0"/>
    <cellStyle name="Normal 10" xfId="173" xr:uid="{00000000-0005-0000-0000-000065010000}"/>
    <cellStyle name="Normal 11" xfId="233" xr:uid="{00000000-0005-0000-0000-000066010000}"/>
    <cellStyle name="Normal 12" xfId="247" xr:uid="{00000000-0005-0000-0000-000067010000}"/>
    <cellStyle name="Normal 13" xfId="267" xr:uid="{00000000-0005-0000-0000-000068010000}"/>
    <cellStyle name="Normal 14" xfId="287" xr:uid="{00000000-0005-0000-0000-000069010000}"/>
    <cellStyle name="Normal 15" xfId="303" xr:uid="{00000000-0005-0000-0000-00006A010000}"/>
    <cellStyle name="Normal 16" xfId="317" xr:uid="{00000000-0005-0000-0000-00006B010000}"/>
    <cellStyle name="Normal 17" xfId="359" xr:uid="{00000000-0005-0000-0000-00006C010000}"/>
    <cellStyle name="Normal 18" xfId="374" xr:uid="{00000000-0005-0000-0000-00006D010000}"/>
    <cellStyle name="Normal 19" xfId="389" xr:uid="{00000000-0005-0000-0000-00006E010000}"/>
    <cellStyle name="Normal 2" xfId="7" xr:uid="{00000000-0005-0000-0000-00006F010000}"/>
    <cellStyle name="Normal 2 2" xfId="8" xr:uid="{00000000-0005-0000-0000-000070010000}"/>
    <cellStyle name="Normal 2 3" xfId="58" xr:uid="{00000000-0005-0000-0000-000071010000}"/>
    <cellStyle name="Normal 2 4" xfId="78" xr:uid="{00000000-0005-0000-0000-000072010000}"/>
    <cellStyle name="Normal 2 5" xfId="103" xr:uid="{00000000-0005-0000-0000-000073010000}"/>
    <cellStyle name="Normal 2 6" xfId="128" xr:uid="{00000000-0005-0000-0000-000074010000}"/>
    <cellStyle name="Normal 2 7" xfId="139" xr:uid="{00000000-0005-0000-0000-000075010000}"/>
    <cellStyle name="Normal 2 8" xfId="192" xr:uid="{00000000-0005-0000-0000-000076010000}"/>
    <cellStyle name="Normal 20" xfId="404" xr:uid="{00000000-0005-0000-0000-000077010000}"/>
    <cellStyle name="Normal 21" xfId="419" xr:uid="{00000000-0005-0000-0000-000078010000}"/>
    <cellStyle name="Normal 22" xfId="434" xr:uid="{00000000-0005-0000-0000-000079010000}"/>
    <cellStyle name="Normal 3" xfId="9" xr:uid="{00000000-0005-0000-0000-00007A010000}"/>
    <cellStyle name="Normal 3 2" xfId="59" xr:uid="{00000000-0005-0000-0000-00007B010000}"/>
    <cellStyle name="Normal 3 3" xfId="79" xr:uid="{00000000-0005-0000-0000-00007C010000}"/>
    <cellStyle name="Normal 3 4" xfId="104" xr:uid="{00000000-0005-0000-0000-00007D010000}"/>
    <cellStyle name="Normal 3 5" xfId="129" xr:uid="{00000000-0005-0000-0000-00007E010000}"/>
    <cellStyle name="Normal 3 6" xfId="140" xr:uid="{00000000-0005-0000-0000-00007F010000}"/>
    <cellStyle name="Normal 3 7" xfId="193" xr:uid="{00000000-0005-0000-0000-000080010000}"/>
    <cellStyle name="Normal 4" xfId="10" xr:uid="{00000000-0005-0000-0000-000081010000}"/>
    <cellStyle name="Normal 4 2" xfId="11" xr:uid="{00000000-0005-0000-0000-000082010000}"/>
    <cellStyle name="Normal 5" xfId="12" xr:uid="{00000000-0005-0000-0000-000083010000}"/>
    <cellStyle name="Normal 5 2" xfId="13" xr:uid="{00000000-0005-0000-0000-000084010000}"/>
    <cellStyle name="Normal 6" xfId="14" xr:uid="{00000000-0005-0000-0000-000085010000}"/>
    <cellStyle name="Normal 6 2" xfId="15" xr:uid="{00000000-0005-0000-0000-000086010000}"/>
    <cellStyle name="Normal 6 2 2" xfId="61" xr:uid="{00000000-0005-0000-0000-000087010000}"/>
    <cellStyle name="Normal 6 2 3" xfId="81" xr:uid="{00000000-0005-0000-0000-000088010000}"/>
    <cellStyle name="Normal 6 2 4" xfId="106" xr:uid="{00000000-0005-0000-0000-000089010000}"/>
    <cellStyle name="Normal 6 2 5" xfId="131" xr:uid="{00000000-0005-0000-0000-00008A010000}"/>
    <cellStyle name="Normal 6 2 6" xfId="142" xr:uid="{00000000-0005-0000-0000-00008B010000}"/>
    <cellStyle name="Normal 6 2 7" xfId="195" xr:uid="{00000000-0005-0000-0000-00008C010000}"/>
    <cellStyle name="Normal 6 3" xfId="60" xr:uid="{00000000-0005-0000-0000-00008D010000}"/>
    <cellStyle name="Normal 6 4" xfId="80" xr:uid="{00000000-0005-0000-0000-00008E010000}"/>
    <cellStyle name="Normal 6 5" xfId="105" xr:uid="{00000000-0005-0000-0000-00008F010000}"/>
    <cellStyle name="Normal 6 6" xfId="130" xr:uid="{00000000-0005-0000-0000-000090010000}"/>
    <cellStyle name="Normal 6 7" xfId="141" xr:uid="{00000000-0005-0000-0000-000091010000}"/>
    <cellStyle name="Normal 6 8" xfId="194" xr:uid="{00000000-0005-0000-0000-000092010000}"/>
    <cellStyle name="Normal 7" xfId="71" xr:uid="{00000000-0005-0000-0000-000093010000}"/>
    <cellStyle name="Normal 7 2" xfId="96" xr:uid="{00000000-0005-0000-0000-000094010000}"/>
    <cellStyle name="Normal 7 3" xfId="121" xr:uid="{00000000-0005-0000-0000-000095010000}"/>
    <cellStyle name="Normal 7 4" xfId="157" xr:uid="{00000000-0005-0000-0000-000096010000}"/>
    <cellStyle name="Normal 7 5" xfId="210" xr:uid="{00000000-0005-0000-0000-000097010000}"/>
    <cellStyle name="Normal 8" xfId="159" xr:uid="{00000000-0005-0000-0000-000098010000}"/>
    <cellStyle name="Normal 8 2" xfId="212" xr:uid="{00000000-0005-0000-0000-000099010000}"/>
    <cellStyle name="Normal 9" xfId="18" xr:uid="{00000000-0005-0000-0000-00009A010000}"/>
    <cellStyle name="Normal 9 2" xfId="19" xr:uid="{00000000-0005-0000-0000-00009B010000}"/>
    <cellStyle name="Normal 9 2 2" xfId="63" xr:uid="{00000000-0005-0000-0000-00009C010000}"/>
    <cellStyle name="Normal 9 2 3" xfId="83" xr:uid="{00000000-0005-0000-0000-00009D010000}"/>
    <cellStyle name="Normal 9 2 4" xfId="108" xr:uid="{00000000-0005-0000-0000-00009E010000}"/>
    <cellStyle name="Normal 9 2 5" xfId="133" xr:uid="{00000000-0005-0000-0000-00009F010000}"/>
    <cellStyle name="Normal 9 2 6" xfId="144" xr:uid="{00000000-0005-0000-0000-0000A0010000}"/>
    <cellStyle name="Normal 9 2 7" xfId="197" xr:uid="{00000000-0005-0000-0000-0000A1010000}"/>
    <cellStyle name="Normal 9 3" xfId="62" xr:uid="{00000000-0005-0000-0000-0000A2010000}"/>
    <cellStyle name="Normal 9 4" xfId="82" xr:uid="{00000000-0005-0000-0000-0000A3010000}"/>
    <cellStyle name="Normal 9 5" xfId="107" xr:uid="{00000000-0005-0000-0000-0000A4010000}"/>
    <cellStyle name="Normal 9 6" xfId="132" xr:uid="{00000000-0005-0000-0000-0000A5010000}"/>
    <cellStyle name="Normal 9 7" xfId="143" xr:uid="{00000000-0005-0000-0000-0000A6010000}"/>
    <cellStyle name="Normal 9 8" xfId="196" xr:uid="{00000000-0005-0000-0000-0000A7010000}"/>
    <cellStyle name="Normal_141008Reportes Cuadros Institucionales-sectorialesADV" xfId="16" xr:uid="{00000000-0005-0000-0000-0000A8010000}"/>
    <cellStyle name="Notas 10" xfId="332" xr:uid="{00000000-0005-0000-0000-0000A9010000}"/>
    <cellStyle name="Notas 11" xfId="361" xr:uid="{00000000-0005-0000-0000-0000AA010000}"/>
    <cellStyle name="Notas 12" xfId="376" xr:uid="{00000000-0005-0000-0000-0000AB010000}"/>
    <cellStyle name="Notas 13" xfId="391" xr:uid="{00000000-0005-0000-0000-0000AC010000}"/>
    <cellStyle name="Notas 14" xfId="406" xr:uid="{00000000-0005-0000-0000-0000AD010000}"/>
    <cellStyle name="Notas 15" xfId="421" xr:uid="{00000000-0005-0000-0000-0000AE010000}"/>
    <cellStyle name="Notas 16" xfId="448" xr:uid="{00000000-0005-0000-0000-0000AF010000}"/>
    <cellStyle name="Notas 2" xfId="72" xr:uid="{00000000-0005-0000-0000-0000B0010000}"/>
    <cellStyle name="Notas 2 2" xfId="97" xr:uid="{00000000-0005-0000-0000-0000B1010000}"/>
    <cellStyle name="Notas 2 3" xfId="122" xr:uid="{00000000-0005-0000-0000-0000B2010000}"/>
    <cellStyle name="Notas 2 4" xfId="158" xr:uid="{00000000-0005-0000-0000-0000B3010000}"/>
    <cellStyle name="Notas 2 5" xfId="211" xr:uid="{00000000-0005-0000-0000-0000B4010000}"/>
    <cellStyle name="Notas 3" xfId="160" xr:uid="{00000000-0005-0000-0000-0000B5010000}"/>
    <cellStyle name="Notas 3 2" xfId="213" xr:uid="{00000000-0005-0000-0000-0000B6010000}"/>
    <cellStyle name="Notas 4" xfId="174" xr:uid="{00000000-0005-0000-0000-0000B7010000}"/>
    <cellStyle name="Notas 5" xfId="234" xr:uid="{00000000-0005-0000-0000-0000B8010000}"/>
    <cellStyle name="Notas 6" xfId="248" xr:uid="{00000000-0005-0000-0000-0000B9010000}"/>
    <cellStyle name="Notas 7" xfId="268" xr:uid="{00000000-0005-0000-0000-0000BA010000}"/>
    <cellStyle name="Notas 8" xfId="290" xr:uid="{00000000-0005-0000-0000-0000BB010000}"/>
    <cellStyle name="Notas 9" xfId="304" xr:uid="{00000000-0005-0000-0000-0000BC010000}"/>
    <cellStyle name="Porcentaje" xfId="17" builtinId="5"/>
    <cellStyle name="Porcentual 2" xfId="288" xr:uid="{00000000-0005-0000-0000-0000BE010000}"/>
    <cellStyle name="Porcentual 3" xfId="318" xr:uid="{00000000-0005-0000-0000-0000BF010000}"/>
    <cellStyle name="Porcentual 4" xfId="360" xr:uid="{00000000-0005-0000-0000-0000C0010000}"/>
    <cellStyle name="Porcentual 5" xfId="375" xr:uid="{00000000-0005-0000-0000-0000C1010000}"/>
    <cellStyle name="Porcentual 6" xfId="390" xr:uid="{00000000-0005-0000-0000-0000C2010000}"/>
    <cellStyle name="Porcentual 7" xfId="405" xr:uid="{00000000-0005-0000-0000-0000C3010000}"/>
    <cellStyle name="Porcentual 8" xfId="420" xr:uid="{00000000-0005-0000-0000-0000C4010000}"/>
    <cellStyle name="Salida" xfId="28" builtinId="21" customBuiltin="1"/>
    <cellStyle name="Salida 2" xfId="327" xr:uid="{00000000-0005-0000-0000-0000C6010000}"/>
    <cellStyle name="Salida 3" xfId="443" xr:uid="{00000000-0005-0000-0000-0000C7010000}"/>
    <cellStyle name="Texto de advertencia" xfId="32" builtinId="11" customBuiltin="1"/>
    <cellStyle name="Texto de advertencia 2" xfId="331" xr:uid="{00000000-0005-0000-0000-0000C9010000}"/>
    <cellStyle name="Texto de advertencia 3" xfId="447" xr:uid="{00000000-0005-0000-0000-0000CA010000}"/>
    <cellStyle name="Texto explicativo" xfId="33" builtinId="53" customBuiltin="1"/>
    <cellStyle name="Texto explicativo 2" xfId="333" xr:uid="{00000000-0005-0000-0000-0000CC010000}"/>
    <cellStyle name="Texto explicativo 3" xfId="449" xr:uid="{00000000-0005-0000-0000-0000CD010000}"/>
    <cellStyle name="Título" xfId="21" builtinId="15" customBuiltin="1"/>
    <cellStyle name="Título 1 2" xfId="319" xr:uid="{00000000-0005-0000-0000-0000CF010000}"/>
    <cellStyle name="Título 1 3" xfId="435" xr:uid="{00000000-0005-0000-0000-0000D0010000}"/>
    <cellStyle name="Título 2" xfId="23" builtinId="17" customBuiltin="1"/>
    <cellStyle name="Título 2 2" xfId="320" xr:uid="{00000000-0005-0000-0000-0000D2010000}"/>
    <cellStyle name="Título 2 3" xfId="436" xr:uid="{00000000-0005-0000-0000-0000D3010000}"/>
    <cellStyle name="Título 3" xfId="24" builtinId="18" customBuiltin="1"/>
    <cellStyle name="Título 3 2" xfId="321" xr:uid="{00000000-0005-0000-0000-0000D5010000}"/>
    <cellStyle name="Título 3 3" xfId="437" xr:uid="{00000000-0005-0000-0000-0000D6010000}"/>
    <cellStyle name="Título 4" xfId="289" xr:uid="{00000000-0005-0000-0000-0000D7010000}"/>
    <cellStyle name="Total" xfId="34" builtinId="25" customBuiltin="1"/>
    <cellStyle name="Total 2" xfId="334" xr:uid="{00000000-0005-0000-0000-0000D9010000}"/>
    <cellStyle name="Total 3" xfId="450" xr:uid="{00000000-0005-0000-0000-0000D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424"/>
  <sheetViews>
    <sheetView tabSelected="1" zoomScale="70" zoomScaleNormal="70" workbookViewId="0">
      <selection activeCell="A2" sqref="A2"/>
    </sheetView>
  </sheetViews>
  <sheetFormatPr baseColWidth="10" defaultColWidth="12" defaultRowHeight="12.75"/>
  <cols>
    <col min="1" max="1" width="22.33203125" customWidth="1"/>
    <col min="2" max="2" width="17" style="26" customWidth="1"/>
    <col min="3" max="3" width="37" style="26" bestFit="1" customWidth="1"/>
    <col min="4" max="4" width="37" style="26" customWidth="1"/>
    <col min="5" max="5" width="21.5" style="38" customWidth="1"/>
    <col min="6" max="12" width="17" style="26" customWidth="1"/>
    <col min="13" max="13" width="44.1640625" style="26" customWidth="1"/>
    <col min="14" max="14" width="44" style="26" customWidth="1"/>
    <col min="15" max="15" width="23.83203125" style="26" customWidth="1"/>
    <col min="16" max="16" width="32.1640625" style="26" customWidth="1"/>
    <col min="17" max="17" width="32.6640625" style="26" customWidth="1"/>
    <col min="18" max="18" width="46.83203125" style="26" customWidth="1"/>
    <col min="19" max="20" width="13.83203125" style="26" customWidth="1"/>
    <col min="21" max="21" width="17.6640625" style="27" customWidth="1"/>
    <col min="22" max="23" width="14.83203125" style="26" customWidth="1"/>
    <col min="24" max="24" width="23.83203125" style="25" bestFit="1" customWidth="1"/>
  </cols>
  <sheetData>
    <row r="1" spans="1:27" ht="60" customHeight="1">
      <c r="A1" s="44" t="s">
        <v>1877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</row>
    <row r="2" spans="1:27" ht="11.25" customHeight="1">
      <c r="A2" s="17"/>
      <c r="B2" s="15"/>
      <c r="C2" s="15"/>
      <c r="D2" s="15"/>
      <c r="E2" s="15"/>
      <c r="F2" s="47" t="s">
        <v>0</v>
      </c>
      <c r="G2" s="48"/>
      <c r="H2" s="48"/>
      <c r="I2" s="48"/>
      <c r="J2" s="49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1715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1" t="s">
        <v>52</v>
      </c>
    </row>
    <row r="4" spans="1:27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58</v>
      </c>
      <c r="V4" s="12">
        <v>21</v>
      </c>
      <c r="W4" s="12">
        <v>22</v>
      </c>
      <c r="X4" s="12">
        <v>23</v>
      </c>
    </row>
    <row r="5" spans="1:27" s="22" customFormat="1" ht="52.5" customHeight="1">
      <c r="A5" s="41" t="s">
        <v>1716</v>
      </c>
      <c r="B5" s="40" t="s">
        <v>1821</v>
      </c>
      <c r="C5" s="30" t="s">
        <v>85</v>
      </c>
      <c r="D5" s="41">
        <v>131</v>
      </c>
      <c r="E5" s="31" t="s">
        <v>84</v>
      </c>
      <c r="F5" s="30">
        <v>11892869.720000001</v>
      </c>
      <c r="G5" s="30">
        <v>5165065.6399999997</v>
      </c>
      <c r="H5" s="30">
        <v>12021.61</v>
      </c>
      <c r="I5" s="30">
        <v>0</v>
      </c>
      <c r="J5" s="30">
        <v>4658051.38</v>
      </c>
      <c r="K5" s="31" t="s">
        <v>86</v>
      </c>
      <c r="L5" s="31" t="s">
        <v>87</v>
      </c>
      <c r="M5" s="30" t="s">
        <v>1313</v>
      </c>
      <c r="N5" s="30" t="s">
        <v>88</v>
      </c>
      <c r="O5" s="31" t="s">
        <v>87</v>
      </c>
      <c r="P5" s="31" t="s">
        <v>89</v>
      </c>
      <c r="Q5" s="30" t="s">
        <v>90</v>
      </c>
      <c r="R5" s="30" t="s">
        <v>91</v>
      </c>
      <c r="S5" s="29"/>
      <c r="T5" s="36">
        <v>0.94299999999999995</v>
      </c>
      <c r="U5" s="36">
        <v>1.0477777777777701</v>
      </c>
      <c r="V5" s="37">
        <v>3112</v>
      </c>
      <c r="W5" s="37">
        <v>3300</v>
      </c>
      <c r="X5" s="28" t="s">
        <v>1310</v>
      </c>
      <c r="Z5" s="24"/>
      <c r="AA5" s="23"/>
    </row>
    <row r="6" spans="1:27" s="22" customFormat="1" ht="52.5" customHeight="1">
      <c r="A6" s="41" t="s">
        <v>1716</v>
      </c>
      <c r="B6" s="40" t="s">
        <v>1821</v>
      </c>
      <c r="C6" s="30" t="s">
        <v>85</v>
      </c>
      <c r="D6" s="41">
        <v>131</v>
      </c>
      <c r="E6" s="31" t="s">
        <v>84</v>
      </c>
      <c r="F6" s="30"/>
      <c r="G6" s="30"/>
      <c r="H6" s="30"/>
      <c r="I6" s="30"/>
      <c r="J6" s="30"/>
      <c r="K6" s="31" t="s">
        <v>86</v>
      </c>
      <c r="L6" s="31" t="s">
        <v>92</v>
      </c>
      <c r="M6" s="30" t="s">
        <v>1314</v>
      </c>
      <c r="N6" s="30" t="s">
        <v>93</v>
      </c>
      <c r="O6" s="31" t="s">
        <v>92</v>
      </c>
      <c r="P6" s="31" t="s">
        <v>94</v>
      </c>
      <c r="Q6" s="30" t="s">
        <v>95</v>
      </c>
      <c r="R6" s="30" t="s">
        <v>96</v>
      </c>
      <c r="S6" s="29"/>
      <c r="T6" s="36">
        <v>0.58440000000000003</v>
      </c>
      <c r="U6" s="36">
        <v>1.1688000000000001</v>
      </c>
      <c r="V6" s="37">
        <v>17744</v>
      </c>
      <c r="W6" s="37">
        <v>11199</v>
      </c>
      <c r="X6" s="28" t="s">
        <v>1311</v>
      </c>
      <c r="Z6" s="24"/>
      <c r="AA6" s="23"/>
    </row>
    <row r="7" spans="1:27" s="22" customFormat="1" ht="52.5" customHeight="1">
      <c r="A7" s="41" t="s">
        <v>1716</v>
      </c>
      <c r="B7" s="40" t="s">
        <v>1822</v>
      </c>
      <c r="C7" s="30" t="s">
        <v>85</v>
      </c>
      <c r="D7" s="41">
        <v>131</v>
      </c>
      <c r="E7" s="31" t="s">
        <v>84</v>
      </c>
      <c r="F7" s="30">
        <v>2131300</v>
      </c>
      <c r="G7" s="30">
        <v>6116439.9100000001</v>
      </c>
      <c r="H7" s="30">
        <v>0</v>
      </c>
      <c r="I7" s="30">
        <v>0</v>
      </c>
      <c r="J7" s="30">
        <v>6027690.0199999996</v>
      </c>
      <c r="K7" s="31" t="s">
        <v>86</v>
      </c>
      <c r="L7" s="31" t="s">
        <v>97</v>
      </c>
      <c r="M7" s="30" t="s">
        <v>1315</v>
      </c>
      <c r="N7" s="30" t="s">
        <v>98</v>
      </c>
      <c r="O7" s="31" t="s">
        <v>97</v>
      </c>
      <c r="P7" s="31" t="s">
        <v>94</v>
      </c>
      <c r="Q7" s="30" t="s">
        <v>99</v>
      </c>
      <c r="R7" s="30" t="s">
        <v>100</v>
      </c>
      <c r="S7" s="29"/>
      <c r="T7" s="36">
        <v>0.68269999999999997</v>
      </c>
      <c r="U7" s="36">
        <v>1.24127272727272</v>
      </c>
      <c r="V7" s="37">
        <v>1607</v>
      </c>
      <c r="W7" s="37">
        <v>955</v>
      </c>
      <c r="X7" s="28" t="s">
        <v>1311</v>
      </c>
      <c r="Z7" s="24"/>
      <c r="AA7" s="23"/>
    </row>
    <row r="8" spans="1:27" s="22" customFormat="1" ht="52.5" customHeight="1">
      <c r="A8" s="41" t="s">
        <v>1716</v>
      </c>
      <c r="B8" s="40" t="s">
        <v>1823</v>
      </c>
      <c r="C8" s="30" t="s">
        <v>85</v>
      </c>
      <c r="D8" s="41">
        <v>131</v>
      </c>
      <c r="E8" s="31" t="s">
        <v>84</v>
      </c>
      <c r="F8" s="30">
        <v>335000</v>
      </c>
      <c r="G8" s="30">
        <v>264461.52</v>
      </c>
      <c r="H8" s="30">
        <v>0</v>
      </c>
      <c r="I8" s="30">
        <v>0</v>
      </c>
      <c r="J8" s="30">
        <v>241098.68</v>
      </c>
      <c r="K8" s="31" t="s">
        <v>86</v>
      </c>
      <c r="L8" s="31" t="s">
        <v>97</v>
      </c>
      <c r="M8" s="30" t="s">
        <v>1316</v>
      </c>
      <c r="N8" s="30" t="s">
        <v>101</v>
      </c>
      <c r="O8" s="31" t="s">
        <v>97</v>
      </c>
      <c r="P8" s="31" t="s">
        <v>94</v>
      </c>
      <c r="Q8" s="30" t="s">
        <v>102</v>
      </c>
      <c r="R8" s="30" t="s">
        <v>103</v>
      </c>
      <c r="S8" s="29"/>
      <c r="T8" s="36">
        <v>0.38020000000000004</v>
      </c>
      <c r="U8" s="36">
        <v>1.901</v>
      </c>
      <c r="V8" s="37">
        <v>461</v>
      </c>
      <c r="W8" s="37">
        <v>334</v>
      </c>
      <c r="X8" s="28" t="s">
        <v>1311</v>
      </c>
      <c r="Z8" s="24"/>
      <c r="AA8" s="23"/>
    </row>
    <row r="9" spans="1:27" s="22" customFormat="1" ht="52.5" customHeight="1">
      <c r="A9" s="41" t="s">
        <v>1716</v>
      </c>
      <c r="B9" s="40" t="s">
        <v>1824</v>
      </c>
      <c r="C9" s="30" t="s">
        <v>85</v>
      </c>
      <c r="D9" s="41">
        <v>131</v>
      </c>
      <c r="E9" s="31" t="s">
        <v>84</v>
      </c>
      <c r="F9" s="30">
        <v>1538501</v>
      </c>
      <c r="G9" s="30">
        <v>1944891</v>
      </c>
      <c r="H9" s="30">
        <v>0</v>
      </c>
      <c r="I9" s="30">
        <v>0</v>
      </c>
      <c r="J9" s="30">
        <v>1598312.56</v>
      </c>
      <c r="K9" s="31" t="s">
        <v>86</v>
      </c>
      <c r="L9" s="31" t="s">
        <v>97</v>
      </c>
      <c r="M9" s="30" t="s">
        <v>1317</v>
      </c>
      <c r="N9" s="30" t="s">
        <v>104</v>
      </c>
      <c r="O9" s="31" t="s">
        <v>97</v>
      </c>
      <c r="P9" s="31" t="s">
        <v>105</v>
      </c>
      <c r="Q9" s="30" t="s">
        <v>106</v>
      </c>
      <c r="R9" s="30" t="s">
        <v>107</v>
      </c>
      <c r="S9" s="29"/>
      <c r="T9" s="37">
        <v>20</v>
      </c>
      <c r="U9" s="36">
        <v>1</v>
      </c>
      <c r="V9" s="37">
        <v>20</v>
      </c>
      <c r="W9" s="37">
        <v>0</v>
      </c>
      <c r="X9" s="28" t="s">
        <v>1312</v>
      </c>
      <c r="Z9" s="24"/>
      <c r="AA9" s="23"/>
    </row>
    <row r="10" spans="1:27" s="22" customFormat="1" ht="52.5" customHeight="1">
      <c r="A10" s="41" t="s">
        <v>1716</v>
      </c>
      <c r="B10" s="40" t="s">
        <v>1822</v>
      </c>
      <c r="C10" s="30" t="s">
        <v>85</v>
      </c>
      <c r="D10" s="41">
        <v>131</v>
      </c>
      <c r="E10" s="31" t="s">
        <v>84</v>
      </c>
      <c r="F10" s="30"/>
      <c r="G10" s="30"/>
      <c r="H10" s="30"/>
      <c r="I10" s="30"/>
      <c r="J10" s="30"/>
      <c r="K10" s="31" t="s">
        <v>86</v>
      </c>
      <c r="L10" s="31" t="s">
        <v>108</v>
      </c>
      <c r="M10" s="30" t="s">
        <v>1318</v>
      </c>
      <c r="N10" s="30" t="s">
        <v>109</v>
      </c>
      <c r="O10" s="31" t="s">
        <v>108</v>
      </c>
      <c r="P10" s="31" t="s">
        <v>105</v>
      </c>
      <c r="Q10" s="30" t="s">
        <v>110</v>
      </c>
      <c r="R10" s="30" t="s">
        <v>111</v>
      </c>
      <c r="S10" s="29"/>
      <c r="T10" s="37">
        <v>4</v>
      </c>
      <c r="U10" s="36">
        <v>4</v>
      </c>
      <c r="V10" s="37">
        <v>4</v>
      </c>
      <c r="W10" s="37">
        <v>0</v>
      </c>
      <c r="X10" s="28" t="s">
        <v>1312</v>
      </c>
      <c r="Z10" s="24"/>
      <c r="AA10" s="23"/>
    </row>
    <row r="11" spans="1:27" s="22" customFormat="1" ht="52.5" customHeight="1">
      <c r="A11" s="41" t="s">
        <v>1716</v>
      </c>
      <c r="B11" s="40" t="s">
        <v>1822</v>
      </c>
      <c r="C11" s="30" t="s">
        <v>85</v>
      </c>
      <c r="D11" s="41">
        <v>131</v>
      </c>
      <c r="E11" s="31" t="s">
        <v>84</v>
      </c>
      <c r="F11" s="30"/>
      <c r="G11" s="30"/>
      <c r="H11" s="30"/>
      <c r="I11" s="30"/>
      <c r="J11" s="30"/>
      <c r="K11" s="31" t="s">
        <v>86</v>
      </c>
      <c r="L11" s="31" t="s">
        <v>108</v>
      </c>
      <c r="M11" s="30" t="s">
        <v>1319</v>
      </c>
      <c r="N11" s="30" t="s">
        <v>112</v>
      </c>
      <c r="O11" s="31" t="s">
        <v>108</v>
      </c>
      <c r="P11" s="31" t="s">
        <v>89</v>
      </c>
      <c r="Q11" s="30" t="s">
        <v>113</v>
      </c>
      <c r="R11" s="30" t="s">
        <v>114</v>
      </c>
      <c r="S11" s="29"/>
      <c r="T11" s="36">
        <v>1</v>
      </c>
      <c r="U11" s="36">
        <v>1.3333333333333299</v>
      </c>
      <c r="V11" s="37">
        <v>4092</v>
      </c>
      <c r="W11" s="37">
        <v>4092</v>
      </c>
      <c r="X11" s="28" t="s">
        <v>1310</v>
      </c>
      <c r="Z11" s="24"/>
      <c r="AA11" s="23"/>
    </row>
    <row r="12" spans="1:27" s="22" customFormat="1" ht="52.5" customHeight="1">
      <c r="A12" s="41" t="s">
        <v>1716</v>
      </c>
      <c r="B12" s="40" t="s">
        <v>1823</v>
      </c>
      <c r="C12" s="30" t="s">
        <v>85</v>
      </c>
      <c r="D12" s="41">
        <v>131</v>
      </c>
      <c r="E12" s="31" t="s">
        <v>84</v>
      </c>
      <c r="F12" s="30"/>
      <c r="G12" s="30"/>
      <c r="H12" s="30"/>
      <c r="I12" s="30"/>
      <c r="J12" s="30"/>
      <c r="K12" s="31" t="s">
        <v>86</v>
      </c>
      <c r="L12" s="31" t="s">
        <v>108</v>
      </c>
      <c r="M12" s="30" t="s">
        <v>1320</v>
      </c>
      <c r="N12" s="30" t="s">
        <v>115</v>
      </c>
      <c r="O12" s="31" t="s">
        <v>108</v>
      </c>
      <c r="P12" s="31" t="s">
        <v>89</v>
      </c>
      <c r="Q12" s="30" t="s">
        <v>116</v>
      </c>
      <c r="R12" s="30" t="s">
        <v>117</v>
      </c>
      <c r="S12" s="29"/>
      <c r="T12" s="36">
        <v>1</v>
      </c>
      <c r="U12" s="36">
        <v>1.5384615384615299</v>
      </c>
      <c r="V12" s="37">
        <v>373</v>
      </c>
      <c r="W12" s="37">
        <v>373</v>
      </c>
      <c r="X12" s="28" t="s">
        <v>1310</v>
      </c>
      <c r="Z12" s="24"/>
      <c r="AA12" s="23"/>
    </row>
    <row r="13" spans="1:27" s="22" customFormat="1" ht="52.5" customHeight="1">
      <c r="A13" s="41" t="s">
        <v>1716</v>
      </c>
      <c r="B13" s="40" t="s">
        <v>1823</v>
      </c>
      <c r="C13" s="30" t="s">
        <v>85</v>
      </c>
      <c r="D13" s="41">
        <v>131</v>
      </c>
      <c r="E13" s="31" t="s">
        <v>84</v>
      </c>
      <c r="F13" s="30"/>
      <c r="G13" s="30"/>
      <c r="H13" s="30"/>
      <c r="I13" s="30"/>
      <c r="J13" s="30"/>
      <c r="K13" s="31" t="s">
        <v>86</v>
      </c>
      <c r="L13" s="31" t="s">
        <v>108</v>
      </c>
      <c r="M13" s="30" t="s">
        <v>1321</v>
      </c>
      <c r="N13" s="30" t="s">
        <v>118</v>
      </c>
      <c r="O13" s="31" t="s">
        <v>108</v>
      </c>
      <c r="P13" s="31" t="s">
        <v>105</v>
      </c>
      <c r="Q13" s="30" t="s">
        <v>119</v>
      </c>
      <c r="R13" s="30" t="s">
        <v>120</v>
      </c>
      <c r="S13" s="29"/>
      <c r="T13" s="37">
        <v>6</v>
      </c>
      <c r="U13" s="36">
        <v>1.2</v>
      </c>
      <c r="V13" s="37">
        <v>6</v>
      </c>
      <c r="W13" s="37">
        <v>0</v>
      </c>
      <c r="X13" s="28" t="s">
        <v>1312</v>
      </c>
      <c r="Z13" s="24"/>
      <c r="AA13" s="23"/>
    </row>
    <row r="14" spans="1:27" s="22" customFormat="1" ht="52.5" customHeight="1">
      <c r="A14" s="41" t="s">
        <v>1716</v>
      </c>
      <c r="B14" s="40" t="s">
        <v>1824</v>
      </c>
      <c r="C14" s="30" t="s">
        <v>85</v>
      </c>
      <c r="D14" s="41">
        <v>131</v>
      </c>
      <c r="E14" s="31" t="s">
        <v>84</v>
      </c>
      <c r="F14" s="30"/>
      <c r="G14" s="30"/>
      <c r="H14" s="30"/>
      <c r="I14" s="30"/>
      <c r="J14" s="30"/>
      <c r="K14" s="31" t="s">
        <v>86</v>
      </c>
      <c r="L14" s="31" t="s">
        <v>108</v>
      </c>
      <c r="M14" s="30" t="s">
        <v>1322</v>
      </c>
      <c r="N14" s="30" t="s">
        <v>121</v>
      </c>
      <c r="O14" s="31" t="s">
        <v>108</v>
      </c>
      <c r="P14" s="31" t="s">
        <v>105</v>
      </c>
      <c r="Q14" s="30" t="s">
        <v>122</v>
      </c>
      <c r="R14" s="30" t="s">
        <v>123</v>
      </c>
      <c r="S14" s="29"/>
      <c r="T14" s="37">
        <v>4</v>
      </c>
      <c r="U14" s="36">
        <v>4</v>
      </c>
      <c r="V14" s="37">
        <v>4</v>
      </c>
      <c r="W14" s="37">
        <v>0</v>
      </c>
      <c r="X14" s="28" t="s">
        <v>1312</v>
      </c>
      <c r="Z14" s="24"/>
      <c r="AA14" s="23"/>
    </row>
    <row r="15" spans="1:27" s="22" customFormat="1" ht="52.5" customHeight="1">
      <c r="A15" s="41" t="s">
        <v>1716</v>
      </c>
      <c r="B15" s="40" t="s">
        <v>1824</v>
      </c>
      <c r="C15" s="30" t="s">
        <v>85</v>
      </c>
      <c r="D15" s="41">
        <v>131</v>
      </c>
      <c r="E15" s="31" t="s">
        <v>84</v>
      </c>
      <c r="F15" s="30"/>
      <c r="G15" s="30"/>
      <c r="H15" s="30"/>
      <c r="I15" s="30"/>
      <c r="J15" s="30"/>
      <c r="K15" s="31" t="s">
        <v>86</v>
      </c>
      <c r="L15" s="31" t="s">
        <v>108</v>
      </c>
      <c r="M15" s="30" t="s">
        <v>1323</v>
      </c>
      <c r="N15" s="30" t="s">
        <v>124</v>
      </c>
      <c r="O15" s="31" t="s">
        <v>108</v>
      </c>
      <c r="P15" s="31" t="s">
        <v>105</v>
      </c>
      <c r="Q15" s="30" t="s">
        <v>125</v>
      </c>
      <c r="R15" s="30" t="s">
        <v>126</v>
      </c>
      <c r="S15" s="29"/>
      <c r="T15" s="37">
        <v>5</v>
      </c>
      <c r="U15" s="36">
        <v>5</v>
      </c>
      <c r="V15" s="37">
        <v>5</v>
      </c>
      <c r="W15" s="37">
        <v>0</v>
      </c>
      <c r="X15" s="28" t="s">
        <v>1312</v>
      </c>
      <c r="Z15" s="24"/>
      <c r="AA15" s="23"/>
    </row>
    <row r="16" spans="1:27" s="22" customFormat="1" ht="52.5" customHeight="1">
      <c r="A16" s="41" t="s">
        <v>1716</v>
      </c>
      <c r="B16" s="40" t="s">
        <v>1833</v>
      </c>
      <c r="C16" s="30" t="s">
        <v>127</v>
      </c>
      <c r="D16" s="41">
        <v>132</v>
      </c>
      <c r="E16" s="31" t="s">
        <v>62</v>
      </c>
      <c r="F16" s="30">
        <v>1137453.07</v>
      </c>
      <c r="G16" s="30">
        <v>1331080.24</v>
      </c>
      <c r="H16" s="30">
        <v>3535.98</v>
      </c>
      <c r="I16" s="30">
        <v>0</v>
      </c>
      <c r="J16" s="30">
        <v>1323220.3899999999</v>
      </c>
      <c r="K16" s="31" t="s">
        <v>86</v>
      </c>
      <c r="L16" s="31" t="s">
        <v>87</v>
      </c>
      <c r="M16" s="30" t="s">
        <v>1324</v>
      </c>
      <c r="N16" s="30" t="s">
        <v>128</v>
      </c>
      <c r="O16" s="31" t="s">
        <v>87</v>
      </c>
      <c r="P16" s="31" t="s">
        <v>89</v>
      </c>
      <c r="Q16" s="30" t="s">
        <v>129</v>
      </c>
      <c r="R16" s="30" t="s">
        <v>130</v>
      </c>
      <c r="S16" s="29"/>
      <c r="T16" s="36">
        <v>1</v>
      </c>
      <c r="U16" s="36">
        <v>1</v>
      </c>
      <c r="V16" s="37">
        <v>725</v>
      </c>
      <c r="W16" s="37">
        <v>725</v>
      </c>
      <c r="X16" s="28" t="s">
        <v>1310</v>
      </c>
      <c r="Z16" s="24"/>
      <c r="AA16" s="23"/>
    </row>
    <row r="17" spans="1:27" s="22" customFormat="1" ht="52.5" customHeight="1">
      <c r="A17" s="41" t="s">
        <v>1716</v>
      </c>
      <c r="B17" s="40" t="s">
        <v>1833</v>
      </c>
      <c r="C17" s="30" t="s">
        <v>127</v>
      </c>
      <c r="D17" s="41">
        <v>132</v>
      </c>
      <c r="E17" s="31" t="s">
        <v>62</v>
      </c>
      <c r="F17" s="30"/>
      <c r="G17" s="30"/>
      <c r="H17" s="30"/>
      <c r="I17" s="30"/>
      <c r="J17" s="30"/>
      <c r="K17" s="31" t="s">
        <v>86</v>
      </c>
      <c r="L17" s="31" t="s">
        <v>92</v>
      </c>
      <c r="M17" s="30" t="s">
        <v>1325</v>
      </c>
      <c r="N17" s="30" t="s">
        <v>131</v>
      </c>
      <c r="O17" s="31" t="s">
        <v>92</v>
      </c>
      <c r="P17" s="31" t="s">
        <v>89</v>
      </c>
      <c r="Q17" s="30" t="s">
        <v>132</v>
      </c>
      <c r="R17" s="30" t="s">
        <v>133</v>
      </c>
      <c r="S17" s="29"/>
      <c r="T17" s="36">
        <v>1</v>
      </c>
      <c r="U17" s="36">
        <v>1</v>
      </c>
      <c r="V17" s="37">
        <v>587</v>
      </c>
      <c r="W17" s="37">
        <v>587</v>
      </c>
      <c r="X17" s="28" t="s">
        <v>1310</v>
      </c>
      <c r="Z17" s="24"/>
      <c r="AA17" s="23"/>
    </row>
    <row r="18" spans="1:27" s="22" customFormat="1" ht="52.5" customHeight="1">
      <c r="A18" s="41" t="s">
        <v>1716</v>
      </c>
      <c r="B18" s="40" t="s">
        <v>1834</v>
      </c>
      <c r="C18" s="30" t="s">
        <v>127</v>
      </c>
      <c r="D18" s="41">
        <v>132</v>
      </c>
      <c r="E18" s="31" t="s">
        <v>62</v>
      </c>
      <c r="F18" s="30">
        <v>162000</v>
      </c>
      <c r="G18" s="30">
        <v>168829</v>
      </c>
      <c r="H18" s="30">
        <v>0</v>
      </c>
      <c r="I18" s="30">
        <v>0</v>
      </c>
      <c r="J18" s="30">
        <v>97624.07</v>
      </c>
      <c r="K18" s="31" t="s">
        <v>86</v>
      </c>
      <c r="L18" s="31" t="s">
        <v>97</v>
      </c>
      <c r="M18" s="30" t="s">
        <v>1326</v>
      </c>
      <c r="N18" s="30" t="s">
        <v>134</v>
      </c>
      <c r="O18" s="31" t="s">
        <v>97</v>
      </c>
      <c r="P18" s="31" t="s">
        <v>105</v>
      </c>
      <c r="Q18" s="30" t="s">
        <v>135</v>
      </c>
      <c r="R18" s="30" t="s">
        <v>136</v>
      </c>
      <c r="S18" s="29"/>
      <c r="T18" s="37">
        <v>30</v>
      </c>
      <c r="U18" s="36">
        <v>1.25</v>
      </c>
      <c r="V18" s="37">
        <v>30</v>
      </c>
      <c r="W18" s="37">
        <v>0</v>
      </c>
      <c r="X18" s="28" t="s">
        <v>1312</v>
      </c>
      <c r="Z18" s="24"/>
      <c r="AA18" s="23"/>
    </row>
    <row r="19" spans="1:27" s="22" customFormat="1" ht="52.5" customHeight="1">
      <c r="A19" s="41" t="s">
        <v>1716</v>
      </c>
      <c r="B19" s="40" t="s">
        <v>1835</v>
      </c>
      <c r="C19" s="30" t="s">
        <v>127</v>
      </c>
      <c r="D19" s="41">
        <v>132</v>
      </c>
      <c r="E19" s="31" t="s">
        <v>62</v>
      </c>
      <c r="F19" s="30">
        <v>7000</v>
      </c>
      <c r="G19" s="30">
        <v>12800</v>
      </c>
      <c r="H19" s="30">
        <v>0</v>
      </c>
      <c r="I19" s="30">
        <v>0</v>
      </c>
      <c r="J19" s="30">
        <v>7680</v>
      </c>
      <c r="K19" s="31" t="s">
        <v>86</v>
      </c>
      <c r="L19" s="31" t="s">
        <v>97</v>
      </c>
      <c r="M19" s="30" t="s">
        <v>1327</v>
      </c>
      <c r="N19" s="30" t="s">
        <v>137</v>
      </c>
      <c r="O19" s="31" t="s">
        <v>97</v>
      </c>
      <c r="P19" s="31" t="s">
        <v>89</v>
      </c>
      <c r="Q19" s="30" t="s">
        <v>138</v>
      </c>
      <c r="R19" s="30" t="s">
        <v>139</v>
      </c>
      <c r="S19" s="29"/>
      <c r="T19" s="36">
        <v>1</v>
      </c>
      <c r="U19" s="36">
        <v>1</v>
      </c>
      <c r="V19" s="37">
        <v>492</v>
      </c>
      <c r="W19" s="37">
        <v>492</v>
      </c>
      <c r="X19" s="28" t="s">
        <v>1310</v>
      </c>
      <c r="Z19" s="24"/>
      <c r="AA19" s="23"/>
    </row>
    <row r="20" spans="1:27" s="22" customFormat="1" ht="52.5" customHeight="1">
      <c r="A20" s="41" t="s">
        <v>1716</v>
      </c>
      <c r="B20" s="40" t="s">
        <v>1836</v>
      </c>
      <c r="C20" s="30" t="s">
        <v>127</v>
      </c>
      <c r="D20" s="41">
        <v>132</v>
      </c>
      <c r="E20" s="31" t="s">
        <v>62</v>
      </c>
      <c r="F20" s="30">
        <v>1000</v>
      </c>
      <c r="G20" s="30">
        <v>15291</v>
      </c>
      <c r="H20" s="30">
        <v>0</v>
      </c>
      <c r="I20" s="30">
        <v>0</v>
      </c>
      <c r="J20" s="30">
        <v>5557.56</v>
      </c>
      <c r="K20" s="31" t="s">
        <v>86</v>
      </c>
      <c r="L20" s="31" t="s">
        <v>97</v>
      </c>
      <c r="M20" s="30" t="s">
        <v>1328</v>
      </c>
      <c r="N20" s="30" t="s">
        <v>140</v>
      </c>
      <c r="O20" s="31" t="s">
        <v>97</v>
      </c>
      <c r="P20" s="31" t="s">
        <v>89</v>
      </c>
      <c r="Q20" s="30" t="s">
        <v>141</v>
      </c>
      <c r="R20" s="30" t="s">
        <v>142</v>
      </c>
      <c r="S20" s="29"/>
      <c r="T20" s="36">
        <v>4</v>
      </c>
      <c r="U20" s="36">
        <v>4</v>
      </c>
      <c r="V20" s="37">
        <v>4</v>
      </c>
      <c r="W20" s="37">
        <v>1</v>
      </c>
      <c r="X20" s="28" t="s">
        <v>1310</v>
      </c>
      <c r="Z20" s="24"/>
      <c r="AA20" s="23"/>
    </row>
    <row r="21" spans="1:27" s="22" customFormat="1" ht="52.5" customHeight="1">
      <c r="A21" s="41" t="s">
        <v>1716</v>
      </c>
      <c r="B21" s="40" t="s">
        <v>1834</v>
      </c>
      <c r="C21" s="30" t="s">
        <v>127</v>
      </c>
      <c r="D21" s="41">
        <v>132</v>
      </c>
      <c r="E21" s="31" t="s">
        <v>62</v>
      </c>
      <c r="F21" s="30"/>
      <c r="G21" s="30"/>
      <c r="H21" s="30"/>
      <c r="I21" s="30"/>
      <c r="J21" s="30"/>
      <c r="K21" s="31" t="s">
        <v>86</v>
      </c>
      <c r="L21" s="31" t="s">
        <v>108</v>
      </c>
      <c r="M21" s="30" t="s">
        <v>1329</v>
      </c>
      <c r="N21" s="30" t="s">
        <v>143</v>
      </c>
      <c r="O21" s="31" t="s">
        <v>108</v>
      </c>
      <c r="P21" s="31" t="s">
        <v>105</v>
      </c>
      <c r="Q21" s="30" t="s">
        <v>144</v>
      </c>
      <c r="R21" s="30" t="s">
        <v>145</v>
      </c>
      <c r="S21" s="29"/>
      <c r="T21" s="37">
        <v>30</v>
      </c>
      <c r="U21" s="36">
        <v>0.6</v>
      </c>
      <c r="V21" s="37">
        <v>30</v>
      </c>
      <c r="W21" s="37">
        <v>0</v>
      </c>
      <c r="X21" s="28" t="s">
        <v>1312</v>
      </c>
      <c r="Z21" s="24"/>
      <c r="AA21" s="23"/>
    </row>
    <row r="22" spans="1:27" s="22" customFormat="1" ht="52.5" customHeight="1">
      <c r="A22" s="41" t="s">
        <v>1716</v>
      </c>
      <c r="B22" s="40" t="s">
        <v>1834</v>
      </c>
      <c r="C22" s="30" t="s">
        <v>127</v>
      </c>
      <c r="D22" s="41">
        <v>132</v>
      </c>
      <c r="E22" s="31" t="s">
        <v>62</v>
      </c>
      <c r="F22" s="30"/>
      <c r="G22" s="30"/>
      <c r="H22" s="30"/>
      <c r="I22" s="30"/>
      <c r="J22" s="30"/>
      <c r="K22" s="31" t="s">
        <v>86</v>
      </c>
      <c r="L22" s="31" t="s">
        <v>108</v>
      </c>
      <c r="M22" s="30" t="s">
        <v>1330</v>
      </c>
      <c r="N22" s="30" t="s">
        <v>131</v>
      </c>
      <c r="O22" s="31" t="s">
        <v>108</v>
      </c>
      <c r="P22" s="31" t="s">
        <v>89</v>
      </c>
      <c r="Q22" s="30" t="s">
        <v>146</v>
      </c>
      <c r="R22" s="30" t="s">
        <v>147</v>
      </c>
      <c r="S22" s="29"/>
      <c r="T22" s="36">
        <v>1</v>
      </c>
      <c r="U22" s="36">
        <v>1</v>
      </c>
      <c r="V22" s="37">
        <v>244</v>
      </c>
      <c r="W22" s="37">
        <v>244</v>
      </c>
      <c r="X22" s="28" t="s">
        <v>1310</v>
      </c>
      <c r="Z22" s="24"/>
      <c r="AA22" s="23"/>
    </row>
    <row r="23" spans="1:27" s="22" customFormat="1" ht="52.5" customHeight="1">
      <c r="A23" s="41" t="s">
        <v>1716</v>
      </c>
      <c r="B23" s="40" t="s">
        <v>1835</v>
      </c>
      <c r="C23" s="30" t="s">
        <v>127</v>
      </c>
      <c r="D23" s="41">
        <v>132</v>
      </c>
      <c r="E23" s="31" t="s">
        <v>62</v>
      </c>
      <c r="F23" s="30"/>
      <c r="G23" s="30"/>
      <c r="H23" s="30"/>
      <c r="I23" s="30"/>
      <c r="J23" s="30"/>
      <c r="K23" s="31" t="s">
        <v>86</v>
      </c>
      <c r="L23" s="31" t="s">
        <v>108</v>
      </c>
      <c r="M23" s="30" t="s">
        <v>1331</v>
      </c>
      <c r="N23" s="30" t="s">
        <v>148</v>
      </c>
      <c r="O23" s="31" t="s">
        <v>108</v>
      </c>
      <c r="P23" s="31" t="s">
        <v>89</v>
      </c>
      <c r="Q23" s="30" t="s">
        <v>149</v>
      </c>
      <c r="R23" s="30" t="s">
        <v>150</v>
      </c>
      <c r="S23" s="29"/>
      <c r="T23" s="36">
        <v>2.0909</v>
      </c>
      <c r="U23" s="36">
        <v>2.0909</v>
      </c>
      <c r="V23" s="37">
        <v>23</v>
      </c>
      <c r="W23" s="37">
        <v>11</v>
      </c>
      <c r="X23" s="28" t="s">
        <v>1310</v>
      </c>
      <c r="Z23" s="24"/>
      <c r="AA23" s="23"/>
    </row>
    <row r="24" spans="1:27" s="22" customFormat="1" ht="52.5" customHeight="1">
      <c r="A24" s="41" t="s">
        <v>1716</v>
      </c>
      <c r="B24" s="40" t="s">
        <v>1836</v>
      </c>
      <c r="C24" s="30" t="s">
        <v>127</v>
      </c>
      <c r="D24" s="41">
        <v>132</v>
      </c>
      <c r="E24" s="31" t="s">
        <v>62</v>
      </c>
      <c r="F24" s="30"/>
      <c r="G24" s="30"/>
      <c r="H24" s="30"/>
      <c r="I24" s="30"/>
      <c r="J24" s="30"/>
      <c r="K24" s="31" t="s">
        <v>86</v>
      </c>
      <c r="L24" s="31" t="s">
        <v>108</v>
      </c>
      <c r="M24" s="30" t="s">
        <v>1332</v>
      </c>
      <c r="N24" s="30" t="s">
        <v>151</v>
      </c>
      <c r="O24" s="31" t="s">
        <v>108</v>
      </c>
      <c r="P24" s="31" t="s">
        <v>89</v>
      </c>
      <c r="Q24" s="30" t="s">
        <v>152</v>
      </c>
      <c r="R24" s="30" t="s">
        <v>153</v>
      </c>
      <c r="S24" s="29"/>
      <c r="T24" s="36">
        <v>1.9424000000000001</v>
      </c>
      <c r="U24" s="36">
        <v>1.9424000000000001</v>
      </c>
      <c r="V24" s="37">
        <v>742</v>
      </c>
      <c r="W24" s="37">
        <v>382</v>
      </c>
      <c r="X24" s="28" t="s">
        <v>1310</v>
      </c>
      <c r="Z24" s="24"/>
      <c r="AA24" s="23"/>
    </row>
    <row r="25" spans="1:27" s="22" customFormat="1" ht="52.5" customHeight="1">
      <c r="A25" s="41" t="s">
        <v>1809</v>
      </c>
      <c r="B25" s="40" t="s">
        <v>1863</v>
      </c>
      <c r="C25" s="30" t="s">
        <v>154</v>
      </c>
      <c r="D25" s="41">
        <v>152</v>
      </c>
      <c r="E25" s="31" t="s">
        <v>78</v>
      </c>
      <c r="F25" s="30">
        <v>13319239.41</v>
      </c>
      <c r="G25" s="30">
        <v>14227040.119999999</v>
      </c>
      <c r="H25" s="30">
        <v>40786.339999999997</v>
      </c>
      <c r="I25" s="30">
        <v>0</v>
      </c>
      <c r="J25" s="30">
        <v>12365422.42</v>
      </c>
      <c r="K25" s="31" t="s">
        <v>86</v>
      </c>
      <c r="L25" s="31" t="s">
        <v>87</v>
      </c>
      <c r="M25" s="30" t="s">
        <v>1333</v>
      </c>
      <c r="N25" s="30" t="s">
        <v>155</v>
      </c>
      <c r="O25" s="31" t="s">
        <v>87</v>
      </c>
      <c r="P25" s="31" t="s">
        <v>89</v>
      </c>
      <c r="Q25" s="30" t="s">
        <v>156</v>
      </c>
      <c r="R25" s="30" t="s">
        <v>157</v>
      </c>
      <c r="S25" s="29"/>
      <c r="T25" s="36">
        <v>0.28129999999999999</v>
      </c>
      <c r="U25" s="36">
        <v>25.572727272727203</v>
      </c>
      <c r="V25" s="37">
        <v>74436118.239999995</v>
      </c>
      <c r="W25" s="37">
        <v>264593352.00999999</v>
      </c>
      <c r="X25" s="28" t="s">
        <v>1310</v>
      </c>
      <c r="Z25" s="24"/>
      <c r="AA25" s="23"/>
    </row>
    <row r="26" spans="1:27" s="22" customFormat="1" ht="52.5" customHeight="1">
      <c r="A26" s="41" t="s">
        <v>1809</v>
      </c>
      <c r="B26" s="40" t="s">
        <v>1863</v>
      </c>
      <c r="C26" s="30" t="s">
        <v>154</v>
      </c>
      <c r="D26" s="41">
        <v>152</v>
      </c>
      <c r="E26" s="31" t="s">
        <v>78</v>
      </c>
      <c r="F26" s="30"/>
      <c r="G26" s="30"/>
      <c r="H26" s="30"/>
      <c r="I26" s="30"/>
      <c r="J26" s="30"/>
      <c r="K26" s="31" t="s">
        <v>86</v>
      </c>
      <c r="L26" s="31" t="s">
        <v>92</v>
      </c>
      <c r="M26" s="30" t="s">
        <v>1334</v>
      </c>
      <c r="N26" s="30" t="s">
        <v>158</v>
      </c>
      <c r="O26" s="31" t="s">
        <v>92</v>
      </c>
      <c r="P26" s="31" t="s">
        <v>89</v>
      </c>
      <c r="Q26" s="30" t="s">
        <v>159</v>
      </c>
      <c r="R26" s="30" t="s">
        <v>160</v>
      </c>
      <c r="S26" s="29"/>
      <c r="T26" s="36">
        <v>0.33240000000000003</v>
      </c>
      <c r="U26" s="36">
        <v>1.1079999999999999</v>
      </c>
      <c r="V26" s="37">
        <v>95029517.379999995</v>
      </c>
      <c r="W26" s="37">
        <v>285919781.14000005</v>
      </c>
      <c r="X26" s="28" t="s">
        <v>1310</v>
      </c>
      <c r="Z26" s="24"/>
      <c r="AA26" s="23"/>
    </row>
    <row r="27" spans="1:27" s="22" customFormat="1" ht="52.5" customHeight="1">
      <c r="A27" s="41" t="s">
        <v>1809</v>
      </c>
      <c r="B27" s="40" t="s">
        <v>1864</v>
      </c>
      <c r="C27" s="30" t="s">
        <v>154</v>
      </c>
      <c r="D27" s="41">
        <v>152</v>
      </c>
      <c r="E27" s="31" t="s">
        <v>78</v>
      </c>
      <c r="F27" s="30">
        <v>92600</v>
      </c>
      <c r="G27" s="30">
        <v>196795.6</v>
      </c>
      <c r="H27" s="30">
        <v>0</v>
      </c>
      <c r="I27" s="30">
        <v>0</v>
      </c>
      <c r="J27" s="30">
        <v>166196.29</v>
      </c>
      <c r="K27" s="31" t="s">
        <v>86</v>
      </c>
      <c r="L27" s="31" t="s">
        <v>97</v>
      </c>
      <c r="M27" s="30" t="s">
        <v>1335</v>
      </c>
      <c r="N27" s="30" t="s">
        <v>161</v>
      </c>
      <c r="O27" s="31" t="s">
        <v>97</v>
      </c>
      <c r="P27" s="31" t="s">
        <v>89</v>
      </c>
      <c r="Q27" s="30" t="s">
        <v>162</v>
      </c>
      <c r="R27" s="30" t="s">
        <v>163</v>
      </c>
      <c r="S27" s="29"/>
      <c r="T27" s="36">
        <v>1.1377999999999999</v>
      </c>
      <c r="U27" s="36">
        <v>1.1377999999999902</v>
      </c>
      <c r="V27" s="37">
        <v>74436118.239999995</v>
      </c>
      <c r="W27" s="37">
        <v>65418327.320000015</v>
      </c>
      <c r="X27" s="28" t="s">
        <v>1310</v>
      </c>
      <c r="Z27" s="24"/>
      <c r="AA27" s="23"/>
    </row>
    <row r="28" spans="1:27" s="22" customFormat="1" ht="52.5" customHeight="1">
      <c r="A28" s="41" t="s">
        <v>1809</v>
      </c>
      <c r="B28" s="40" t="s">
        <v>1865</v>
      </c>
      <c r="C28" s="30" t="s">
        <v>154</v>
      </c>
      <c r="D28" s="41">
        <v>152</v>
      </c>
      <c r="E28" s="31" t="s">
        <v>78</v>
      </c>
      <c r="F28" s="30">
        <v>18000</v>
      </c>
      <c r="G28" s="30">
        <v>28000</v>
      </c>
      <c r="H28" s="30">
        <v>0</v>
      </c>
      <c r="I28" s="30">
        <v>0</v>
      </c>
      <c r="J28" s="30">
        <v>27367.67</v>
      </c>
      <c r="K28" s="31" t="s">
        <v>86</v>
      </c>
      <c r="L28" s="31" t="s">
        <v>97</v>
      </c>
      <c r="M28" s="30" t="s">
        <v>1336</v>
      </c>
      <c r="N28" s="30" t="s">
        <v>164</v>
      </c>
      <c r="O28" s="31" t="s">
        <v>97</v>
      </c>
      <c r="P28" s="31" t="s">
        <v>89</v>
      </c>
      <c r="Q28" s="30" t="s">
        <v>165</v>
      </c>
      <c r="R28" s="30" t="s">
        <v>166</v>
      </c>
      <c r="S28" s="29"/>
      <c r="T28" s="36">
        <v>0.98809999999999998</v>
      </c>
      <c r="U28" s="36">
        <v>0.98809999999999998</v>
      </c>
      <c r="V28" s="37">
        <v>359622869.38999999</v>
      </c>
      <c r="W28" s="37">
        <v>363947731.93000007</v>
      </c>
      <c r="X28" s="28" t="s">
        <v>1310</v>
      </c>
      <c r="Z28" s="24"/>
      <c r="AA28" s="23"/>
    </row>
    <row r="29" spans="1:27" s="22" customFormat="1" ht="52.5" customHeight="1">
      <c r="A29" s="41" t="s">
        <v>1809</v>
      </c>
      <c r="B29" s="40" t="s">
        <v>1866</v>
      </c>
      <c r="C29" s="30" t="s">
        <v>154</v>
      </c>
      <c r="D29" s="41">
        <v>152</v>
      </c>
      <c r="E29" s="31" t="s">
        <v>78</v>
      </c>
      <c r="F29" s="30">
        <v>13000</v>
      </c>
      <c r="G29" s="30">
        <v>18000</v>
      </c>
      <c r="H29" s="30">
        <v>0</v>
      </c>
      <c r="I29" s="30">
        <v>0</v>
      </c>
      <c r="J29" s="30">
        <v>8627.58</v>
      </c>
      <c r="K29" s="31" t="s">
        <v>86</v>
      </c>
      <c r="L29" s="31" t="s">
        <v>97</v>
      </c>
      <c r="M29" s="30" t="s">
        <v>1337</v>
      </c>
      <c r="N29" s="30" t="s">
        <v>167</v>
      </c>
      <c r="O29" s="31" t="s">
        <v>97</v>
      </c>
      <c r="P29" s="31" t="s">
        <v>89</v>
      </c>
      <c r="Q29" s="30" t="s">
        <v>168</v>
      </c>
      <c r="R29" s="30" t="s">
        <v>169</v>
      </c>
      <c r="S29" s="29"/>
      <c r="T29" s="36">
        <v>1</v>
      </c>
      <c r="U29" s="36">
        <v>1</v>
      </c>
      <c r="V29" s="37">
        <v>142</v>
      </c>
      <c r="W29" s="37">
        <v>142</v>
      </c>
      <c r="X29" s="28" t="s">
        <v>1310</v>
      </c>
      <c r="Z29" s="24"/>
      <c r="AA29" s="23"/>
    </row>
    <row r="30" spans="1:27" s="22" customFormat="1" ht="52.5" customHeight="1">
      <c r="A30" s="41" t="s">
        <v>1809</v>
      </c>
      <c r="B30" s="40" t="s">
        <v>1867</v>
      </c>
      <c r="C30" s="30" t="s">
        <v>154</v>
      </c>
      <c r="D30" s="41">
        <v>152</v>
      </c>
      <c r="E30" s="31" t="s">
        <v>78</v>
      </c>
      <c r="F30" s="30">
        <v>15400</v>
      </c>
      <c r="G30" s="30">
        <v>21400</v>
      </c>
      <c r="H30" s="30">
        <v>0</v>
      </c>
      <c r="I30" s="30">
        <v>0</v>
      </c>
      <c r="J30" s="30">
        <v>9940</v>
      </c>
      <c r="K30" s="31" t="s">
        <v>86</v>
      </c>
      <c r="L30" s="31" t="s">
        <v>97</v>
      </c>
      <c r="M30" s="30" t="s">
        <v>1338</v>
      </c>
      <c r="N30" s="30" t="s">
        <v>170</v>
      </c>
      <c r="O30" s="31" t="s">
        <v>97</v>
      </c>
      <c r="P30" s="31" t="s">
        <v>105</v>
      </c>
      <c r="Q30" s="30" t="s">
        <v>171</v>
      </c>
      <c r="R30" s="30" t="s">
        <v>172</v>
      </c>
      <c r="S30" s="29"/>
      <c r="T30" s="37">
        <v>4</v>
      </c>
      <c r="U30" s="36">
        <v>2</v>
      </c>
      <c r="V30" s="37">
        <v>4</v>
      </c>
      <c r="W30" s="37">
        <v>0</v>
      </c>
      <c r="X30" s="28" t="s">
        <v>1312</v>
      </c>
      <c r="Z30" s="24"/>
      <c r="AA30" s="23"/>
    </row>
    <row r="31" spans="1:27" s="22" customFormat="1" ht="52.5" customHeight="1">
      <c r="A31" s="41" t="s">
        <v>1809</v>
      </c>
      <c r="B31" s="40" t="s">
        <v>1868</v>
      </c>
      <c r="C31" s="30" t="s">
        <v>154</v>
      </c>
      <c r="D31" s="41">
        <v>152</v>
      </c>
      <c r="E31" s="31" t="s">
        <v>78</v>
      </c>
      <c r="F31" s="30">
        <v>280008</v>
      </c>
      <c r="G31" s="30">
        <v>307848</v>
      </c>
      <c r="H31" s="30">
        <v>0</v>
      </c>
      <c r="I31" s="30">
        <v>0</v>
      </c>
      <c r="J31" s="30">
        <v>141868</v>
      </c>
      <c r="K31" s="31" t="s">
        <v>86</v>
      </c>
      <c r="L31" s="31" t="s">
        <v>97</v>
      </c>
      <c r="M31" s="30" t="s">
        <v>1339</v>
      </c>
      <c r="N31" s="30" t="s">
        <v>173</v>
      </c>
      <c r="O31" s="31" t="s">
        <v>97</v>
      </c>
      <c r="P31" s="31" t="s">
        <v>105</v>
      </c>
      <c r="Q31" s="30" t="s">
        <v>174</v>
      </c>
      <c r="R31" s="30" t="s">
        <v>175</v>
      </c>
      <c r="S31" s="29"/>
      <c r="T31" s="37">
        <v>12</v>
      </c>
      <c r="U31" s="36">
        <v>6</v>
      </c>
      <c r="V31" s="37">
        <v>12</v>
      </c>
      <c r="W31" s="37">
        <v>0</v>
      </c>
      <c r="X31" s="28" t="s">
        <v>1312</v>
      </c>
      <c r="Z31" s="24"/>
      <c r="AA31" s="23"/>
    </row>
    <row r="32" spans="1:27" s="22" customFormat="1" ht="52.5" customHeight="1">
      <c r="A32" s="41" t="s">
        <v>1809</v>
      </c>
      <c r="B32" s="40" t="s">
        <v>1869</v>
      </c>
      <c r="C32" s="30" t="s">
        <v>154</v>
      </c>
      <c r="D32" s="41">
        <v>152</v>
      </c>
      <c r="E32" s="31" t="s">
        <v>78</v>
      </c>
      <c r="F32" s="30">
        <v>6000</v>
      </c>
      <c r="G32" s="30">
        <v>6000</v>
      </c>
      <c r="H32" s="30">
        <v>0</v>
      </c>
      <c r="I32" s="30">
        <v>0</v>
      </c>
      <c r="J32" s="30">
        <v>5400</v>
      </c>
      <c r="K32" s="31" t="s">
        <v>86</v>
      </c>
      <c r="L32" s="31" t="s">
        <v>97</v>
      </c>
      <c r="M32" s="30" t="s">
        <v>1340</v>
      </c>
      <c r="N32" s="30" t="s">
        <v>176</v>
      </c>
      <c r="O32" s="31" t="s">
        <v>97</v>
      </c>
      <c r="P32" s="31" t="s">
        <v>89</v>
      </c>
      <c r="Q32" s="30" t="s">
        <v>177</v>
      </c>
      <c r="R32" s="30" t="s">
        <v>178</v>
      </c>
      <c r="S32" s="29"/>
      <c r="T32" s="36">
        <v>1</v>
      </c>
      <c r="U32" s="36">
        <v>1</v>
      </c>
      <c r="V32" s="37">
        <v>79</v>
      </c>
      <c r="W32" s="37">
        <v>79</v>
      </c>
      <c r="X32" s="28" t="s">
        <v>1310</v>
      </c>
      <c r="Z32" s="24"/>
      <c r="AA32" s="23"/>
    </row>
    <row r="33" spans="1:27" s="22" customFormat="1" ht="52.5" customHeight="1">
      <c r="A33" s="41" t="s">
        <v>1809</v>
      </c>
      <c r="B33" s="40" t="s">
        <v>1864</v>
      </c>
      <c r="C33" s="30" t="s">
        <v>154</v>
      </c>
      <c r="D33" s="41">
        <v>152</v>
      </c>
      <c r="E33" s="31" t="s">
        <v>78</v>
      </c>
      <c r="F33" s="30"/>
      <c r="G33" s="30"/>
      <c r="H33" s="30"/>
      <c r="I33" s="30"/>
      <c r="J33" s="30"/>
      <c r="K33" s="31" t="s">
        <v>86</v>
      </c>
      <c r="L33" s="31" t="s">
        <v>108</v>
      </c>
      <c r="M33" s="30" t="s">
        <v>1341</v>
      </c>
      <c r="N33" s="30" t="s">
        <v>179</v>
      </c>
      <c r="O33" s="31" t="s">
        <v>108</v>
      </c>
      <c r="P33" s="31" t="s">
        <v>94</v>
      </c>
      <c r="Q33" s="30" t="s">
        <v>180</v>
      </c>
      <c r="R33" s="30" t="s">
        <v>181</v>
      </c>
      <c r="S33" s="29"/>
      <c r="T33" s="36">
        <v>2.53E-2</v>
      </c>
      <c r="U33" s="36">
        <v>0.46</v>
      </c>
      <c r="V33" s="37">
        <v>74436118.239999995</v>
      </c>
      <c r="W33" s="37">
        <v>72598368.489999995</v>
      </c>
      <c r="X33" s="28" t="s">
        <v>1311</v>
      </c>
      <c r="Z33" s="24"/>
      <c r="AA33" s="23"/>
    </row>
    <row r="34" spans="1:27" s="22" customFormat="1" ht="52.5" customHeight="1">
      <c r="A34" s="41" t="s">
        <v>1809</v>
      </c>
      <c r="B34" s="40" t="s">
        <v>1864</v>
      </c>
      <c r="C34" s="30" t="s">
        <v>154</v>
      </c>
      <c r="D34" s="41">
        <v>152</v>
      </c>
      <c r="E34" s="31" t="s">
        <v>78</v>
      </c>
      <c r="F34" s="30"/>
      <c r="G34" s="30"/>
      <c r="H34" s="30"/>
      <c r="I34" s="30"/>
      <c r="J34" s="30"/>
      <c r="K34" s="31" t="s">
        <v>86</v>
      </c>
      <c r="L34" s="31" t="s">
        <v>108</v>
      </c>
      <c r="M34" s="30" t="s">
        <v>1342</v>
      </c>
      <c r="N34" s="30" t="s">
        <v>182</v>
      </c>
      <c r="O34" s="31" t="s">
        <v>108</v>
      </c>
      <c r="P34" s="31" t="s">
        <v>94</v>
      </c>
      <c r="Q34" s="30" t="s">
        <v>183</v>
      </c>
      <c r="R34" s="30" t="s">
        <v>184</v>
      </c>
      <c r="S34" s="29"/>
      <c r="T34" s="36">
        <v>-1</v>
      </c>
      <c r="U34" s="36">
        <v>-25</v>
      </c>
      <c r="V34" s="37">
        <v>0</v>
      </c>
      <c r="W34" s="37">
        <v>683412.44</v>
      </c>
      <c r="X34" s="28" t="s">
        <v>1311</v>
      </c>
      <c r="Z34" s="24"/>
      <c r="AA34" s="23"/>
    </row>
    <row r="35" spans="1:27" s="22" customFormat="1" ht="52.5" customHeight="1">
      <c r="A35" s="41" t="s">
        <v>1809</v>
      </c>
      <c r="B35" s="40" t="s">
        <v>1864</v>
      </c>
      <c r="C35" s="30" t="s">
        <v>154</v>
      </c>
      <c r="D35" s="41">
        <v>152</v>
      </c>
      <c r="E35" s="31" t="s">
        <v>78</v>
      </c>
      <c r="F35" s="30"/>
      <c r="G35" s="30"/>
      <c r="H35" s="30"/>
      <c r="I35" s="30"/>
      <c r="J35" s="30"/>
      <c r="K35" s="31" t="s">
        <v>86</v>
      </c>
      <c r="L35" s="31" t="s">
        <v>108</v>
      </c>
      <c r="M35" s="30" t="s">
        <v>1343</v>
      </c>
      <c r="N35" s="30" t="s">
        <v>185</v>
      </c>
      <c r="O35" s="31" t="s">
        <v>108</v>
      </c>
      <c r="P35" s="31" t="s">
        <v>105</v>
      </c>
      <c r="Q35" s="30" t="s">
        <v>186</v>
      </c>
      <c r="R35" s="30" t="s">
        <v>187</v>
      </c>
      <c r="S35" s="29"/>
      <c r="T35" s="37">
        <v>3</v>
      </c>
      <c r="U35" s="36">
        <v>1.5</v>
      </c>
      <c r="V35" s="37">
        <v>3</v>
      </c>
      <c r="W35" s="37">
        <v>0</v>
      </c>
      <c r="X35" s="28" t="s">
        <v>1312</v>
      </c>
      <c r="Z35" s="24"/>
      <c r="AA35" s="23"/>
    </row>
    <row r="36" spans="1:27" s="22" customFormat="1" ht="52.5" customHeight="1">
      <c r="A36" s="41" t="s">
        <v>1809</v>
      </c>
      <c r="B36" s="40" t="s">
        <v>1865</v>
      </c>
      <c r="C36" s="30" t="s">
        <v>154</v>
      </c>
      <c r="D36" s="41">
        <v>152</v>
      </c>
      <c r="E36" s="31" t="s">
        <v>78</v>
      </c>
      <c r="F36" s="30"/>
      <c r="G36" s="30"/>
      <c r="H36" s="30"/>
      <c r="I36" s="30"/>
      <c r="J36" s="30"/>
      <c r="K36" s="31" t="s">
        <v>86</v>
      </c>
      <c r="L36" s="31" t="s">
        <v>108</v>
      </c>
      <c r="M36" s="30" t="s">
        <v>1344</v>
      </c>
      <c r="N36" s="30" t="s">
        <v>188</v>
      </c>
      <c r="O36" s="31" t="s">
        <v>108</v>
      </c>
      <c r="P36" s="31" t="s">
        <v>94</v>
      </c>
      <c r="Q36" s="30" t="s">
        <v>189</v>
      </c>
      <c r="R36" s="30" t="s">
        <v>190</v>
      </c>
      <c r="S36" s="29"/>
      <c r="T36" s="36">
        <v>0.27289999999999998</v>
      </c>
      <c r="U36" s="36">
        <v>6.8224999999999998</v>
      </c>
      <c r="V36" s="37">
        <v>363947731.93000007</v>
      </c>
      <c r="W36" s="37">
        <v>285919781.14000005</v>
      </c>
      <c r="X36" s="28" t="s">
        <v>1311</v>
      </c>
      <c r="Z36" s="24"/>
      <c r="AA36" s="23"/>
    </row>
    <row r="37" spans="1:27" s="22" customFormat="1" ht="52.5" customHeight="1">
      <c r="A37" s="41" t="s">
        <v>1809</v>
      </c>
      <c r="B37" s="40" t="s">
        <v>1865</v>
      </c>
      <c r="C37" s="30" t="s">
        <v>154</v>
      </c>
      <c r="D37" s="41">
        <v>152</v>
      </c>
      <c r="E37" s="31" t="s">
        <v>78</v>
      </c>
      <c r="F37" s="30"/>
      <c r="G37" s="30"/>
      <c r="H37" s="30"/>
      <c r="I37" s="30"/>
      <c r="J37" s="30"/>
      <c r="K37" s="31" t="s">
        <v>86</v>
      </c>
      <c r="L37" s="31" t="s">
        <v>108</v>
      </c>
      <c r="M37" s="30" t="s">
        <v>1345</v>
      </c>
      <c r="N37" s="30" t="s">
        <v>191</v>
      </c>
      <c r="O37" s="31" t="s">
        <v>108</v>
      </c>
      <c r="P37" s="31" t="s">
        <v>94</v>
      </c>
      <c r="Q37" s="30" t="s">
        <v>192</v>
      </c>
      <c r="R37" s="30" t="s">
        <v>193</v>
      </c>
      <c r="S37" s="29"/>
      <c r="T37" s="36">
        <v>-4.0599999999999997E-2</v>
      </c>
      <c r="U37" s="36">
        <v>2.02999999999999</v>
      </c>
      <c r="V37" s="37">
        <v>49953250.899999991</v>
      </c>
      <c r="W37" s="37">
        <v>52065834.280000001</v>
      </c>
      <c r="X37" s="28" t="s">
        <v>1311</v>
      </c>
      <c r="Z37" s="24"/>
      <c r="AA37" s="23"/>
    </row>
    <row r="38" spans="1:27" s="22" customFormat="1" ht="52.5" customHeight="1">
      <c r="A38" s="41" t="s">
        <v>1809</v>
      </c>
      <c r="B38" s="40" t="s">
        <v>1866</v>
      </c>
      <c r="C38" s="30" t="s">
        <v>154</v>
      </c>
      <c r="D38" s="41">
        <v>152</v>
      </c>
      <c r="E38" s="31" t="s">
        <v>78</v>
      </c>
      <c r="F38" s="30"/>
      <c r="G38" s="30"/>
      <c r="H38" s="30"/>
      <c r="I38" s="30"/>
      <c r="J38" s="30"/>
      <c r="K38" s="31" t="s">
        <v>86</v>
      </c>
      <c r="L38" s="31" t="s">
        <v>108</v>
      </c>
      <c r="M38" s="30" t="s">
        <v>1346</v>
      </c>
      <c r="N38" s="30" t="s">
        <v>194</v>
      </c>
      <c r="O38" s="31" t="s">
        <v>108</v>
      </c>
      <c r="P38" s="31" t="s">
        <v>89</v>
      </c>
      <c r="Q38" s="30" t="s">
        <v>195</v>
      </c>
      <c r="R38" s="30" t="s">
        <v>196</v>
      </c>
      <c r="S38" s="29"/>
      <c r="T38" s="36">
        <v>1</v>
      </c>
      <c r="U38" s="36">
        <v>1</v>
      </c>
      <c r="V38" s="37">
        <v>112</v>
      </c>
      <c r="W38" s="37">
        <v>112</v>
      </c>
      <c r="X38" s="28" t="s">
        <v>1310</v>
      </c>
      <c r="Z38" s="24"/>
      <c r="AA38" s="23"/>
    </row>
    <row r="39" spans="1:27" s="22" customFormat="1" ht="52.5" customHeight="1">
      <c r="A39" s="41" t="s">
        <v>1809</v>
      </c>
      <c r="B39" s="40" t="s">
        <v>1867</v>
      </c>
      <c r="C39" s="30" t="s">
        <v>154</v>
      </c>
      <c r="D39" s="41">
        <v>152</v>
      </c>
      <c r="E39" s="31" t="s">
        <v>78</v>
      </c>
      <c r="F39" s="30"/>
      <c r="G39" s="30"/>
      <c r="H39" s="30"/>
      <c r="I39" s="30"/>
      <c r="J39" s="30"/>
      <c r="K39" s="31" t="s">
        <v>86</v>
      </c>
      <c r="L39" s="31" t="s">
        <v>108</v>
      </c>
      <c r="M39" s="30" t="s">
        <v>1347</v>
      </c>
      <c r="N39" s="30" t="s">
        <v>197</v>
      </c>
      <c r="O39" s="31" t="s">
        <v>108</v>
      </c>
      <c r="P39" s="31" t="s">
        <v>105</v>
      </c>
      <c r="Q39" s="30" t="s">
        <v>198</v>
      </c>
      <c r="R39" s="30" t="s">
        <v>199</v>
      </c>
      <c r="S39" s="29"/>
      <c r="T39" s="37">
        <v>4</v>
      </c>
      <c r="U39" s="36">
        <v>2</v>
      </c>
      <c r="V39" s="37">
        <v>4</v>
      </c>
      <c r="W39" s="37">
        <v>0</v>
      </c>
      <c r="X39" s="28" t="s">
        <v>1312</v>
      </c>
      <c r="Z39" s="24"/>
      <c r="AA39" s="23"/>
    </row>
    <row r="40" spans="1:27" s="22" customFormat="1" ht="52.5" customHeight="1">
      <c r="A40" s="41" t="s">
        <v>1809</v>
      </c>
      <c r="B40" s="40" t="s">
        <v>1868</v>
      </c>
      <c r="C40" s="30" t="s">
        <v>154</v>
      </c>
      <c r="D40" s="41">
        <v>152</v>
      </c>
      <c r="E40" s="31" t="s">
        <v>78</v>
      </c>
      <c r="F40" s="30"/>
      <c r="G40" s="30"/>
      <c r="H40" s="30"/>
      <c r="I40" s="30"/>
      <c r="J40" s="30"/>
      <c r="K40" s="31" t="s">
        <v>86</v>
      </c>
      <c r="L40" s="31" t="s">
        <v>108</v>
      </c>
      <c r="M40" s="30" t="s">
        <v>1348</v>
      </c>
      <c r="N40" s="30" t="s">
        <v>200</v>
      </c>
      <c r="O40" s="31" t="s">
        <v>108</v>
      </c>
      <c r="P40" s="31" t="s">
        <v>105</v>
      </c>
      <c r="Q40" s="30" t="s">
        <v>201</v>
      </c>
      <c r="R40" s="30" t="s">
        <v>202</v>
      </c>
      <c r="S40" s="29"/>
      <c r="T40" s="37">
        <v>12</v>
      </c>
      <c r="U40" s="36">
        <v>1</v>
      </c>
      <c r="V40" s="37">
        <v>12</v>
      </c>
      <c r="W40" s="37">
        <v>0</v>
      </c>
      <c r="X40" s="28" t="s">
        <v>1312</v>
      </c>
      <c r="Z40" s="24"/>
      <c r="AA40" s="23"/>
    </row>
    <row r="41" spans="1:27" s="22" customFormat="1" ht="52.5" customHeight="1">
      <c r="A41" s="41" t="s">
        <v>1809</v>
      </c>
      <c r="B41" s="40" t="s">
        <v>1869</v>
      </c>
      <c r="C41" s="30" t="s">
        <v>154</v>
      </c>
      <c r="D41" s="41">
        <v>152</v>
      </c>
      <c r="E41" s="31" t="s">
        <v>78</v>
      </c>
      <c r="F41" s="30"/>
      <c r="G41" s="30"/>
      <c r="H41" s="30"/>
      <c r="I41" s="30"/>
      <c r="J41" s="30"/>
      <c r="K41" s="31" t="s">
        <v>86</v>
      </c>
      <c r="L41" s="31" t="s">
        <v>108</v>
      </c>
      <c r="M41" s="30" t="s">
        <v>1349</v>
      </c>
      <c r="N41" s="30" t="s">
        <v>203</v>
      </c>
      <c r="O41" s="31" t="s">
        <v>108</v>
      </c>
      <c r="P41" s="31" t="s">
        <v>89</v>
      </c>
      <c r="Q41" s="30" t="s">
        <v>177</v>
      </c>
      <c r="R41" s="30" t="s">
        <v>178</v>
      </c>
      <c r="S41" s="29"/>
      <c r="T41" s="36">
        <v>1</v>
      </c>
      <c r="U41" s="36">
        <v>1</v>
      </c>
      <c r="V41" s="37">
        <v>79</v>
      </c>
      <c r="W41" s="37">
        <v>79</v>
      </c>
      <c r="X41" s="28" t="s">
        <v>1310</v>
      </c>
      <c r="Z41" s="24"/>
      <c r="AA41" s="23"/>
    </row>
    <row r="42" spans="1:27" s="22" customFormat="1" ht="52.5" customHeight="1">
      <c r="A42" s="41" t="s">
        <v>1809</v>
      </c>
      <c r="B42" s="31" t="s">
        <v>1810</v>
      </c>
      <c r="C42" s="30" t="s">
        <v>204</v>
      </c>
      <c r="D42" s="41">
        <v>185</v>
      </c>
      <c r="E42" s="31" t="s">
        <v>63</v>
      </c>
      <c r="F42" s="30">
        <v>6990873.4000000004</v>
      </c>
      <c r="G42" s="30">
        <f>7159434.51+1604785.77</f>
        <v>8764220.2799999993</v>
      </c>
      <c r="H42" s="30">
        <f>7181.1+1329.33</f>
        <v>8510.43</v>
      </c>
      <c r="I42" s="30">
        <v>0</v>
      </c>
      <c r="J42" s="30">
        <f>6855150.27+1224931.81</f>
        <v>8080082.0800000001</v>
      </c>
      <c r="K42" s="31" t="s">
        <v>86</v>
      </c>
      <c r="L42" s="31" t="s">
        <v>87</v>
      </c>
      <c r="M42" s="30" t="s">
        <v>1350</v>
      </c>
      <c r="N42" s="30" t="s">
        <v>205</v>
      </c>
      <c r="O42" s="31" t="s">
        <v>87</v>
      </c>
      <c r="P42" s="31" t="s">
        <v>89</v>
      </c>
      <c r="Q42" s="30" t="s">
        <v>206</v>
      </c>
      <c r="R42" s="30" t="s">
        <v>207</v>
      </c>
      <c r="S42" s="29"/>
      <c r="T42" s="36">
        <v>8.3299999999999999E-2</v>
      </c>
      <c r="U42" s="36">
        <v>8.3299999999999999E-2</v>
      </c>
      <c r="V42" s="37">
        <v>186</v>
      </c>
      <c r="W42" s="37">
        <v>2232</v>
      </c>
      <c r="X42" s="28" t="s">
        <v>1310</v>
      </c>
      <c r="Z42" s="24"/>
      <c r="AA42" s="23"/>
    </row>
    <row r="43" spans="1:27" s="22" customFormat="1" ht="52.5" customHeight="1">
      <c r="A43" s="41" t="s">
        <v>1809</v>
      </c>
      <c r="B43" s="31" t="s">
        <v>1810</v>
      </c>
      <c r="C43" s="30" t="s">
        <v>204</v>
      </c>
      <c r="D43" s="41">
        <v>185</v>
      </c>
      <c r="E43" s="31" t="s">
        <v>63</v>
      </c>
      <c r="F43" s="30"/>
      <c r="G43" s="30"/>
      <c r="H43" s="30"/>
      <c r="I43" s="30"/>
      <c r="J43" s="30"/>
      <c r="K43" s="31" t="s">
        <v>86</v>
      </c>
      <c r="L43" s="31" t="s">
        <v>92</v>
      </c>
      <c r="M43" s="30" t="s">
        <v>1351</v>
      </c>
      <c r="N43" s="30" t="s">
        <v>208</v>
      </c>
      <c r="O43" s="31" t="s">
        <v>92</v>
      </c>
      <c r="P43" s="31" t="s">
        <v>89</v>
      </c>
      <c r="Q43" s="30" t="s">
        <v>209</v>
      </c>
      <c r="R43" s="30" t="s">
        <v>210</v>
      </c>
      <c r="S43" s="29"/>
      <c r="T43" s="36">
        <v>0</v>
      </c>
      <c r="U43" s="36">
        <v>0</v>
      </c>
      <c r="V43" s="37">
        <v>91519839.319999993</v>
      </c>
      <c r="W43" s="37">
        <v>0</v>
      </c>
      <c r="X43" s="28" t="s">
        <v>1310</v>
      </c>
      <c r="Z43" s="24"/>
      <c r="AA43" s="23"/>
    </row>
    <row r="44" spans="1:27" s="22" customFormat="1" ht="52.5" customHeight="1">
      <c r="A44" s="41" t="s">
        <v>1809</v>
      </c>
      <c r="B44" s="31" t="s">
        <v>1811</v>
      </c>
      <c r="C44" s="30" t="s">
        <v>204</v>
      </c>
      <c r="D44" s="41">
        <v>185</v>
      </c>
      <c r="E44" s="31" t="s">
        <v>63</v>
      </c>
      <c r="F44" s="30">
        <v>63400</v>
      </c>
      <c r="G44" s="30">
        <f>193417.64+75787.148</f>
        <v>269204.788</v>
      </c>
      <c r="H44" s="30">
        <v>0</v>
      </c>
      <c r="I44" s="30">
        <v>0</v>
      </c>
      <c r="J44" s="30">
        <f>163144.82+53922</f>
        <v>217066.82</v>
      </c>
      <c r="K44" s="31" t="s">
        <v>86</v>
      </c>
      <c r="L44" s="31" t="s">
        <v>97</v>
      </c>
      <c r="M44" s="30" t="s">
        <v>1352</v>
      </c>
      <c r="N44" s="30" t="s">
        <v>211</v>
      </c>
      <c r="O44" s="31" t="s">
        <v>97</v>
      </c>
      <c r="P44" s="31" t="s">
        <v>89</v>
      </c>
      <c r="Q44" s="30" t="s">
        <v>212</v>
      </c>
      <c r="R44" s="30" t="s">
        <v>213</v>
      </c>
      <c r="S44" s="29"/>
      <c r="T44" s="36">
        <v>0</v>
      </c>
      <c r="U44" s="36">
        <v>0</v>
      </c>
      <c r="V44" s="37">
        <v>0</v>
      </c>
      <c r="W44" s="37">
        <v>0</v>
      </c>
      <c r="X44" s="28" t="s">
        <v>1310</v>
      </c>
      <c r="Z44" s="24"/>
      <c r="AA44" s="23"/>
    </row>
    <row r="45" spans="1:27" s="22" customFormat="1" ht="52.5" customHeight="1">
      <c r="A45" s="41" t="s">
        <v>1809</v>
      </c>
      <c r="B45" s="31" t="s">
        <v>1812</v>
      </c>
      <c r="C45" s="30" t="s">
        <v>204</v>
      </c>
      <c r="D45" s="41">
        <v>185</v>
      </c>
      <c r="E45" s="31" t="s">
        <v>63</v>
      </c>
      <c r="F45" s="30">
        <v>53000</v>
      </c>
      <c r="G45" s="30">
        <f>170954+146641.58</f>
        <v>317595.57999999996</v>
      </c>
      <c r="H45" s="30">
        <v>0</v>
      </c>
      <c r="I45" s="30">
        <v>0</v>
      </c>
      <c r="J45" s="30">
        <f>165554+104162</f>
        <v>269716</v>
      </c>
      <c r="K45" s="31" t="s">
        <v>86</v>
      </c>
      <c r="L45" s="31" t="s">
        <v>97</v>
      </c>
      <c r="M45" s="30" t="s">
        <v>1353</v>
      </c>
      <c r="N45" s="30" t="s">
        <v>214</v>
      </c>
      <c r="O45" s="31" t="s">
        <v>97</v>
      </c>
      <c r="P45" s="31" t="s">
        <v>89</v>
      </c>
      <c r="Q45" s="30" t="s">
        <v>215</v>
      </c>
      <c r="R45" s="30" t="s">
        <v>216</v>
      </c>
      <c r="S45" s="29"/>
      <c r="T45" s="36">
        <v>0.89819999999999989</v>
      </c>
      <c r="U45" s="36">
        <v>0.89819999999999989</v>
      </c>
      <c r="V45" s="37">
        <v>203</v>
      </c>
      <c r="W45" s="37">
        <v>226</v>
      </c>
      <c r="X45" s="28" t="s">
        <v>1310</v>
      </c>
      <c r="Z45" s="24"/>
      <c r="AA45" s="23"/>
    </row>
    <row r="46" spans="1:27" s="22" customFormat="1" ht="52.5" customHeight="1">
      <c r="A46" s="41" t="s">
        <v>1809</v>
      </c>
      <c r="B46" s="31" t="s">
        <v>1813</v>
      </c>
      <c r="C46" s="30" t="s">
        <v>204</v>
      </c>
      <c r="D46" s="41">
        <v>185</v>
      </c>
      <c r="E46" s="31" t="s">
        <v>63</v>
      </c>
      <c r="F46" s="30">
        <v>100600</v>
      </c>
      <c r="G46" s="30">
        <f>47118.23+26736</f>
        <v>73854.23000000001</v>
      </c>
      <c r="H46" s="30">
        <v>0</v>
      </c>
      <c r="I46" s="30">
        <v>0</v>
      </c>
      <c r="J46" s="30">
        <f>40853.23+25690</f>
        <v>66543.23000000001</v>
      </c>
      <c r="K46" s="31" t="s">
        <v>86</v>
      </c>
      <c r="L46" s="31" t="s">
        <v>97</v>
      </c>
      <c r="M46" s="30" t="s">
        <v>1354</v>
      </c>
      <c r="N46" s="30" t="s">
        <v>217</v>
      </c>
      <c r="O46" s="31" t="s">
        <v>97</v>
      </c>
      <c r="P46" s="31" t="s">
        <v>89</v>
      </c>
      <c r="Q46" s="30" t="s">
        <v>218</v>
      </c>
      <c r="R46" s="30" t="s">
        <v>219</v>
      </c>
      <c r="S46" s="29"/>
      <c r="T46" s="36">
        <v>0</v>
      </c>
      <c r="U46" s="36">
        <v>0</v>
      </c>
      <c r="V46" s="37">
        <v>1695</v>
      </c>
      <c r="W46" s="37">
        <v>0</v>
      </c>
      <c r="X46" s="28" t="s">
        <v>1310</v>
      </c>
      <c r="Z46" s="24"/>
      <c r="AA46" s="23"/>
    </row>
    <row r="47" spans="1:27" s="22" customFormat="1" ht="52.5" customHeight="1">
      <c r="A47" s="41" t="s">
        <v>1809</v>
      </c>
      <c r="B47" s="31" t="s">
        <v>1814</v>
      </c>
      <c r="C47" s="30" t="s">
        <v>204</v>
      </c>
      <c r="D47" s="41">
        <v>185</v>
      </c>
      <c r="E47" s="31" t="s">
        <v>63</v>
      </c>
      <c r="F47" s="30">
        <v>69500</v>
      </c>
      <c r="G47" s="30">
        <v>111185</v>
      </c>
      <c r="H47" s="30">
        <v>0</v>
      </c>
      <c r="I47" s="30">
        <v>0</v>
      </c>
      <c r="J47" s="30">
        <v>64973</v>
      </c>
      <c r="K47" s="31" t="s">
        <v>86</v>
      </c>
      <c r="L47" s="31" t="s">
        <v>97</v>
      </c>
      <c r="M47" s="30" t="s">
        <v>1355</v>
      </c>
      <c r="N47" s="30" t="s">
        <v>220</v>
      </c>
      <c r="O47" s="31" t="s">
        <v>97</v>
      </c>
      <c r="P47" s="31" t="s">
        <v>89</v>
      </c>
      <c r="Q47" s="30" t="s">
        <v>221</v>
      </c>
      <c r="R47" s="30" t="s">
        <v>222</v>
      </c>
      <c r="S47" s="29"/>
      <c r="T47" s="36">
        <v>1</v>
      </c>
      <c r="U47" s="36">
        <v>1</v>
      </c>
      <c r="V47" s="37">
        <v>2086</v>
      </c>
      <c r="W47" s="37">
        <v>2086</v>
      </c>
      <c r="X47" s="28" t="s">
        <v>1310</v>
      </c>
      <c r="Z47" s="24"/>
      <c r="AA47" s="23"/>
    </row>
    <row r="48" spans="1:27" s="22" customFormat="1" ht="52.5" customHeight="1">
      <c r="A48" s="41" t="s">
        <v>1809</v>
      </c>
      <c r="B48" s="31" t="s">
        <v>1811</v>
      </c>
      <c r="C48" s="30" t="s">
        <v>204</v>
      </c>
      <c r="D48" s="41">
        <v>185</v>
      </c>
      <c r="E48" s="31" t="s">
        <v>63</v>
      </c>
      <c r="F48" s="30"/>
      <c r="G48" s="30"/>
      <c r="H48" s="30"/>
      <c r="I48" s="30"/>
      <c r="J48" s="30"/>
      <c r="K48" s="31" t="s">
        <v>86</v>
      </c>
      <c r="L48" s="31" t="s">
        <v>108</v>
      </c>
      <c r="M48" s="30" t="s">
        <v>1356</v>
      </c>
      <c r="N48" s="30" t="s">
        <v>223</v>
      </c>
      <c r="O48" s="31" t="s">
        <v>108</v>
      </c>
      <c r="P48" s="31" t="s">
        <v>89</v>
      </c>
      <c r="Q48" s="30" t="s">
        <v>224</v>
      </c>
      <c r="R48" s="30" t="s">
        <v>225</v>
      </c>
      <c r="S48" s="29"/>
      <c r="T48" s="36">
        <v>0</v>
      </c>
      <c r="U48" s="36">
        <v>0</v>
      </c>
      <c r="V48" s="37">
        <v>0</v>
      </c>
      <c r="W48" s="37">
        <v>0</v>
      </c>
      <c r="X48" s="28" t="s">
        <v>1310</v>
      </c>
      <c r="Z48" s="24"/>
      <c r="AA48" s="23"/>
    </row>
    <row r="49" spans="1:27" s="22" customFormat="1" ht="52.5" customHeight="1">
      <c r="A49" s="41" t="s">
        <v>1809</v>
      </c>
      <c r="B49" s="31" t="s">
        <v>1811</v>
      </c>
      <c r="C49" s="30" t="s">
        <v>204</v>
      </c>
      <c r="D49" s="41">
        <v>185</v>
      </c>
      <c r="E49" s="31" t="s">
        <v>63</v>
      </c>
      <c r="F49" s="30"/>
      <c r="G49" s="30"/>
      <c r="H49" s="30"/>
      <c r="I49" s="30"/>
      <c r="J49" s="30"/>
      <c r="K49" s="31" t="s">
        <v>86</v>
      </c>
      <c r="L49" s="31" t="s">
        <v>108</v>
      </c>
      <c r="M49" s="30" t="s">
        <v>1357</v>
      </c>
      <c r="N49" s="30" t="s">
        <v>226</v>
      </c>
      <c r="O49" s="31" t="s">
        <v>108</v>
      </c>
      <c r="P49" s="31" t="s">
        <v>89</v>
      </c>
      <c r="Q49" s="30" t="s">
        <v>227</v>
      </c>
      <c r="R49" s="30" t="s">
        <v>228</v>
      </c>
      <c r="S49" s="29"/>
      <c r="T49" s="36">
        <v>0</v>
      </c>
      <c r="U49" s="36">
        <v>0</v>
      </c>
      <c r="V49" s="37">
        <v>0</v>
      </c>
      <c r="W49" s="37">
        <v>0</v>
      </c>
      <c r="X49" s="28" t="s">
        <v>1310</v>
      </c>
      <c r="Z49" s="24"/>
      <c r="AA49" s="23"/>
    </row>
    <row r="50" spans="1:27" s="22" customFormat="1" ht="52.5" customHeight="1">
      <c r="A50" s="41" t="s">
        <v>1809</v>
      </c>
      <c r="B50" s="31" t="s">
        <v>1812</v>
      </c>
      <c r="C50" s="30" t="s">
        <v>204</v>
      </c>
      <c r="D50" s="41">
        <v>185</v>
      </c>
      <c r="E50" s="31" t="s">
        <v>63</v>
      </c>
      <c r="F50" s="30"/>
      <c r="G50" s="30"/>
      <c r="H50" s="30"/>
      <c r="I50" s="30"/>
      <c r="J50" s="30"/>
      <c r="K50" s="31" t="s">
        <v>86</v>
      </c>
      <c r="L50" s="31" t="s">
        <v>108</v>
      </c>
      <c r="M50" s="30" t="s">
        <v>1358</v>
      </c>
      <c r="N50" s="30" t="s">
        <v>229</v>
      </c>
      <c r="O50" s="31" t="s">
        <v>108</v>
      </c>
      <c r="P50" s="31" t="s">
        <v>89</v>
      </c>
      <c r="Q50" s="30" t="s">
        <v>230</v>
      </c>
      <c r="R50" s="30" t="s">
        <v>231</v>
      </c>
      <c r="S50" s="29"/>
      <c r="T50" s="36">
        <v>1</v>
      </c>
      <c r="U50" s="36">
        <v>1</v>
      </c>
      <c r="V50" s="37">
        <v>52</v>
      </c>
      <c r="W50" s="37">
        <v>52</v>
      </c>
      <c r="X50" s="28" t="s">
        <v>1310</v>
      </c>
      <c r="Z50" s="24"/>
      <c r="AA50" s="23"/>
    </row>
    <row r="51" spans="1:27" s="22" customFormat="1" ht="52.5" customHeight="1">
      <c r="A51" s="41" t="s">
        <v>1809</v>
      </c>
      <c r="B51" s="31" t="s">
        <v>1813</v>
      </c>
      <c r="C51" s="30" t="s">
        <v>204</v>
      </c>
      <c r="D51" s="41">
        <v>185</v>
      </c>
      <c r="E51" s="31" t="s">
        <v>63</v>
      </c>
      <c r="F51" s="30"/>
      <c r="G51" s="30"/>
      <c r="H51" s="30"/>
      <c r="I51" s="30"/>
      <c r="J51" s="30"/>
      <c r="K51" s="31" t="s">
        <v>86</v>
      </c>
      <c r="L51" s="31" t="s">
        <v>108</v>
      </c>
      <c r="M51" s="30" t="s">
        <v>1359</v>
      </c>
      <c r="N51" s="30" t="s">
        <v>232</v>
      </c>
      <c r="O51" s="31" t="s">
        <v>108</v>
      </c>
      <c r="P51" s="31" t="s">
        <v>89</v>
      </c>
      <c r="Q51" s="30" t="s">
        <v>233</v>
      </c>
      <c r="R51" s="30" t="s">
        <v>234</v>
      </c>
      <c r="S51" s="29"/>
      <c r="T51" s="36">
        <v>0.93590000000000007</v>
      </c>
      <c r="U51" s="36">
        <v>0.93590000000000007</v>
      </c>
      <c r="V51" s="37">
        <v>146</v>
      </c>
      <c r="W51" s="37">
        <v>156</v>
      </c>
      <c r="X51" s="28" t="s">
        <v>1310</v>
      </c>
      <c r="Z51" s="24"/>
      <c r="AA51" s="23"/>
    </row>
    <row r="52" spans="1:27" s="22" customFormat="1" ht="52.5" customHeight="1">
      <c r="A52" s="41" t="s">
        <v>1809</v>
      </c>
      <c r="B52" s="31" t="s">
        <v>1814</v>
      </c>
      <c r="C52" s="30" t="s">
        <v>204</v>
      </c>
      <c r="D52" s="41">
        <v>185</v>
      </c>
      <c r="E52" s="31" t="s">
        <v>63</v>
      </c>
      <c r="F52" s="30"/>
      <c r="G52" s="30"/>
      <c r="H52" s="30"/>
      <c r="I52" s="30"/>
      <c r="J52" s="30"/>
      <c r="K52" s="31" t="s">
        <v>86</v>
      </c>
      <c r="L52" s="31" t="s">
        <v>108</v>
      </c>
      <c r="M52" s="30" t="s">
        <v>1360</v>
      </c>
      <c r="N52" s="30" t="s">
        <v>235</v>
      </c>
      <c r="O52" s="31" t="s">
        <v>108</v>
      </c>
      <c r="P52" s="31" t="s">
        <v>105</v>
      </c>
      <c r="Q52" s="30" t="s">
        <v>236</v>
      </c>
      <c r="R52" s="30" t="s">
        <v>237</v>
      </c>
      <c r="S52" s="29"/>
      <c r="T52" s="37">
        <v>117</v>
      </c>
      <c r="U52" s="36">
        <v>0.78</v>
      </c>
      <c r="V52" s="37">
        <v>117</v>
      </c>
      <c r="W52" s="37">
        <v>0</v>
      </c>
      <c r="X52" s="28" t="s">
        <v>1312</v>
      </c>
      <c r="Z52" s="24"/>
      <c r="AA52" s="23"/>
    </row>
    <row r="53" spans="1:27" s="22" customFormat="1" ht="52.5" customHeight="1">
      <c r="A53" s="41" t="s">
        <v>1809</v>
      </c>
      <c r="B53" s="31" t="s">
        <v>1814</v>
      </c>
      <c r="C53" s="30" t="s">
        <v>204</v>
      </c>
      <c r="D53" s="41">
        <v>185</v>
      </c>
      <c r="E53" s="31" t="s">
        <v>63</v>
      </c>
      <c r="F53" s="30"/>
      <c r="G53" s="30"/>
      <c r="H53" s="30"/>
      <c r="I53" s="30"/>
      <c r="J53" s="30"/>
      <c r="K53" s="31" t="s">
        <v>86</v>
      </c>
      <c r="L53" s="31" t="s">
        <v>108</v>
      </c>
      <c r="M53" s="30" t="s">
        <v>1361</v>
      </c>
      <c r="N53" s="30" t="s">
        <v>238</v>
      </c>
      <c r="O53" s="31" t="s">
        <v>108</v>
      </c>
      <c r="P53" s="31" t="s">
        <v>89</v>
      </c>
      <c r="Q53" s="30" t="s">
        <v>239</v>
      </c>
      <c r="R53" s="30" t="s">
        <v>240</v>
      </c>
      <c r="S53" s="29"/>
      <c r="T53" s="36">
        <v>1</v>
      </c>
      <c r="U53" s="36">
        <v>1</v>
      </c>
      <c r="V53" s="37">
        <v>2086</v>
      </c>
      <c r="W53" s="37">
        <v>2086</v>
      </c>
      <c r="X53" s="28" t="s">
        <v>1310</v>
      </c>
      <c r="Z53" s="24"/>
      <c r="AA53" s="23"/>
    </row>
    <row r="54" spans="1:27" s="22" customFormat="1" ht="52.5" customHeight="1">
      <c r="A54" s="39" t="s">
        <v>1716</v>
      </c>
      <c r="B54" s="40" t="s">
        <v>1805</v>
      </c>
      <c r="C54" s="30" t="s">
        <v>241</v>
      </c>
      <c r="D54" s="41">
        <v>221</v>
      </c>
      <c r="E54" s="31" t="s">
        <v>64</v>
      </c>
      <c r="F54" s="30">
        <v>6352882.0899999999</v>
      </c>
      <c r="G54" s="30">
        <v>6502903.5499999998</v>
      </c>
      <c r="H54" s="30">
        <v>25897.31</v>
      </c>
      <c r="I54" s="30">
        <v>0</v>
      </c>
      <c r="J54" s="30">
        <v>6153670.0700000003</v>
      </c>
      <c r="K54" s="31" t="s">
        <v>86</v>
      </c>
      <c r="L54" s="31" t="s">
        <v>87</v>
      </c>
      <c r="M54" s="30" t="s">
        <v>1362</v>
      </c>
      <c r="N54" s="30" t="s">
        <v>242</v>
      </c>
      <c r="O54" s="31" t="s">
        <v>87</v>
      </c>
      <c r="P54" s="31" t="s">
        <v>94</v>
      </c>
      <c r="Q54" s="30" t="s">
        <v>243</v>
      </c>
      <c r="R54" s="30" t="s">
        <v>244</v>
      </c>
      <c r="S54" s="29"/>
      <c r="T54" s="36">
        <v>0.35539999999999999</v>
      </c>
      <c r="U54" s="36">
        <v>-0.71079999999999999</v>
      </c>
      <c r="V54" s="37">
        <v>79647019.289999992</v>
      </c>
      <c r="W54" s="37">
        <v>58763611.780000001</v>
      </c>
      <c r="X54" s="28" t="s">
        <v>1311</v>
      </c>
      <c r="Z54" s="24"/>
      <c r="AA54" s="23"/>
    </row>
    <row r="55" spans="1:27" s="22" customFormat="1" ht="52.5" customHeight="1">
      <c r="A55" s="39" t="s">
        <v>1716</v>
      </c>
      <c r="B55" s="40" t="s">
        <v>1805</v>
      </c>
      <c r="C55" s="30" t="s">
        <v>241</v>
      </c>
      <c r="D55" s="41">
        <v>221</v>
      </c>
      <c r="E55" s="31" t="s">
        <v>64</v>
      </c>
      <c r="F55" s="30"/>
      <c r="G55" s="30"/>
      <c r="H55" s="30"/>
      <c r="I55" s="30"/>
      <c r="J55" s="30"/>
      <c r="K55" s="31" t="s">
        <v>86</v>
      </c>
      <c r="L55" s="31" t="s">
        <v>92</v>
      </c>
      <c r="M55" s="30" t="s">
        <v>1363</v>
      </c>
      <c r="N55" s="30" t="s">
        <v>245</v>
      </c>
      <c r="O55" s="31" t="s">
        <v>92</v>
      </c>
      <c r="P55" s="31" t="s">
        <v>89</v>
      </c>
      <c r="Q55" s="30" t="s">
        <v>246</v>
      </c>
      <c r="R55" s="30" t="s">
        <v>247</v>
      </c>
      <c r="S55" s="29"/>
      <c r="T55" s="36">
        <v>1.0376000000000001</v>
      </c>
      <c r="U55" s="36">
        <v>1.0376000000000001</v>
      </c>
      <c r="V55" s="37">
        <v>442</v>
      </c>
      <c r="W55" s="37">
        <v>426</v>
      </c>
      <c r="X55" s="28" t="s">
        <v>1310</v>
      </c>
      <c r="Z55" s="24"/>
      <c r="AA55" s="23"/>
    </row>
    <row r="56" spans="1:27" s="22" customFormat="1" ht="52.5" customHeight="1">
      <c r="A56" s="39" t="s">
        <v>1716</v>
      </c>
      <c r="B56" s="40" t="s">
        <v>1806</v>
      </c>
      <c r="C56" s="30" t="s">
        <v>241</v>
      </c>
      <c r="D56" s="41">
        <v>221</v>
      </c>
      <c r="E56" s="31" t="s">
        <v>64</v>
      </c>
      <c r="F56" s="30">
        <v>1072800</v>
      </c>
      <c r="G56" s="30">
        <v>48836597.32</v>
      </c>
      <c r="H56" s="30">
        <v>2775.55</v>
      </c>
      <c r="I56" s="30">
        <v>2634957.31</v>
      </c>
      <c r="J56" s="30">
        <v>45835245.100000001</v>
      </c>
      <c r="K56" s="31" t="s">
        <v>86</v>
      </c>
      <c r="L56" s="31" t="s">
        <v>97</v>
      </c>
      <c r="M56" s="30" t="s">
        <v>1364</v>
      </c>
      <c r="N56" s="30" t="s">
        <v>248</v>
      </c>
      <c r="O56" s="31" t="s">
        <v>97</v>
      </c>
      <c r="P56" s="31" t="s">
        <v>105</v>
      </c>
      <c r="Q56" s="30" t="s">
        <v>249</v>
      </c>
      <c r="R56" s="30" t="s">
        <v>250</v>
      </c>
      <c r="S56" s="29"/>
      <c r="T56" s="37">
        <v>342751</v>
      </c>
      <c r="U56" s="36">
        <v>6.2318363636363596</v>
      </c>
      <c r="V56" s="37">
        <v>342751</v>
      </c>
      <c r="W56" s="37">
        <v>0</v>
      </c>
      <c r="X56" s="28" t="s">
        <v>1312</v>
      </c>
      <c r="Z56" s="24"/>
      <c r="AA56" s="23"/>
    </row>
    <row r="57" spans="1:27" s="22" customFormat="1" ht="52.5" customHeight="1">
      <c r="A57" s="39" t="s">
        <v>1716</v>
      </c>
      <c r="B57" s="40" t="s">
        <v>1807</v>
      </c>
      <c r="C57" s="30" t="s">
        <v>241</v>
      </c>
      <c r="D57" s="41">
        <v>221</v>
      </c>
      <c r="E57" s="31" t="s">
        <v>64</v>
      </c>
      <c r="F57" s="30">
        <v>349000</v>
      </c>
      <c r="G57" s="30">
        <v>24300636.385000002</v>
      </c>
      <c r="H57" s="30">
        <v>0</v>
      </c>
      <c r="I57" s="30">
        <v>1427292.34</v>
      </c>
      <c r="J57" s="30">
        <v>21302842.07</v>
      </c>
      <c r="K57" s="31" t="s">
        <v>86</v>
      </c>
      <c r="L57" s="31" t="s">
        <v>97</v>
      </c>
      <c r="M57" s="30" t="s">
        <v>1365</v>
      </c>
      <c r="N57" s="30" t="s">
        <v>251</v>
      </c>
      <c r="O57" s="31" t="s">
        <v>97</v>
      </c>
      <c r="P57" s="31" t="s">
        <v>105</v>
      </c>
      <c r="Q57" s="30" t="s">
        <v>252</v>
      </c>
      <c r="R57" s="30" t="s">
        <v>253</v>
      </c>
      <c r="S57" s="29"/>
      <c r="T57" s="37">
        <v>85</v>
      </c>
      <c r="U57" s="36">
        <v>8.5</v>
      </c>
      <c r="V57" s="37">
        <v>85</v>
      </c>
      <c r="W57" s="37">
        <v>0</v>
      </c>
      <c r="X57" s="28" t="s">
        <v>1312</v>
      </c>
      <c r="Z57" s="24"/>
      <c r="AA57" s="23"/>
    </row>
    <row r="58" spans="1:27" s="22" customFormat="1" ht="52.5" customHeight="1">
      <c r="A58" s="39" t="s">
        <v>1716</v>
      </c>
      <c r="B58" s="40" t="s">
        <v>1808</v>
      </c>
      <c r="C58" s="30" t="s">
        <v>241</v>
      </c>
      <c r="D58" s="41">
        <v>221</v>
      </c>
      <c r="E58" s="31" t="s">
        <v>64</v>
      </c>
      <c r="F58" s="30">
        <v>69000</v>
      </c>
      <c r="G58" s="30">
        <v>69000</v>
      </c>
      <c r="H58" s="30">
        <v>0</v>
      </c>
      <c r="I58" s="30">
        <v>0</v>
      </c>
      <c r="J58" s="30">
        <v>40974.050000000003</v>
      </c>
      <c r="K58" s="31" t="s">
        <v>86</v>
      </c>
      <c r="L58" s="31" t="s">
        <v>97</v>
      </c>
      <c r="M58" s="30" t="s">
        <v>1366</v>
      </c>
      <c r="N58" s="30" t="s">
        <v>254</v>
      </c>
      <c r="O58" s="31" t="s">
        <v>97</v>
      </c>
      <c r="P58" s="31" t="s">
        <v>105</v>
      </c>
      <c r="Q58" s="30" t="s">
        <v>255</v>
      </c>
      <c r="R58" s="30" t="s">
        <v>256</v>
      </c>
      <c r="S58" s="29"/>
      <c r="T58" s="37">
        <v>80</v>
      </c>
      <c r="U58" s="36">
        <v>3.2</v>
      </c>
      <c r="V58" s="37">
        <v>80</v>
      </c>
      <c r="W58" s="37">
        <v>0</v>
      </c>
      <c r="X58" s="28" t="s">
        <v>1312</v>
      </c>
      <c r="Z58" s="24"/>
      <c r="AA58" s="23"/>
    </row>
    <row r="59" spans="1:27" s="22" customFormat="1" ht="52.5" customHeight="1">
      <c r="A59" s="39" t="s">
        <v>1716</v>
      </c>
      <c r="B59" s="40" t="s">
        <v>1806</v>
      </c>
      <c r="C59" s="30" t="s">
        <v>241</v>
      </c>
      <c r="D59" s="41">
        <v>221</v>
      </c>
      <c r="E59" s="31" t="s">
        <v>64</v>
      </c>
      <c r="F59" s="30"/>
      <c r="G59" s="30"/>
      <c r="H59" s="30"/>
      <c r="I59" s="30"/>
      <c r="J59" s="30"/>
      <c r="K59" s="31" t="s">
        <v>86</v>
      </c>
      <c r="L59" s="31" t="s">
        <v>108</v>
      </c>
      <c r="M59" s="30" t="s">
        <v>1367</v>
      </c>
      <c r="N59" s="30" t="s">
        <v>257</v>
      </c>
      <c r="O59" s="31" t="s">
        <v>108</v>
      </c>
      <c r="P59" s="31" t="s">
        <v>105</v>
      </c>
      <c r="Q59" s="30" t="s">
        <v>258</v>
      </c>
      <c r="R59" s="30" t="s">
        <v>259</v>
      </c>
      <c r="S59" s="29"/>
      <c r="T59" s="37">
        <v>17</v>
      </c>
      <c r="U59" s="36">
        <v>3.4</v>
      </c>
      <c r="V59" s="37">
        <v>17</v>
      </c>
      <c r="W59" s="37">
        <v>0</v>
      </c>
      <c r="X59" s="28" t="s">
        <v>1312</v>
      </c>
      <c r="Z59" s="24"/>
      <c r="AA59" s="23"/>
    </row>
    <row r="60" spans="1:27" s="22" customFormat="1" ht="52.5" customHeight="1">
      <c r="A60" s="39" t="s">
        <v>1716</v>
      </c>
      <c r="B60" s="40" t="s">
        <v>1806</v>
      </c>
      <c r="C60" s="30" t="s">
        <v>241</v>
      </c>
      <c r="D60" s="41">
        <v>221</v>
      </c>
      <c r="E60" s="31" t="s">
        <v>64</v>
      </c>
      <c r="F60" s="30"/>
      <c r="G60" s="30"/>
      <c r="H60" s="30"/>
      <c r="I60" s="30"/>
      <c r="J60" s="30"/>
      <c r="K60" s="31" t="s">
        <v>86</v>
      </c>
      <c r="L60" s="31" t="s">
        <v>108</v>
      </c>
      <c r="M60" s="30" t="s">
        <v>1368</v>
      </c>
      <c r="N60" s="30" t="s">
        <v>260</v>
      </c>
      <c r="O60" s="31" t="s">
        <v>108</v>
      </c>
      <c r="P60" s="31" t="s">
        <v>105</v>
      </c>
      <c r="Q60" s="30" t="s">
        <v>261</v>
      </c>
      <c r="R60" s="30" t="s">
        <v>262</v>
      </c>
      <c r="S60" s="29"/>
      <c r="T60" s="37">
        <v>96</v>
      </c>
      <c r="U60" s="36">
        <v>9.6</v>
      </c>
      <c r="V60" s="37">
        <v>96</v>
      </c>
      <c r="W60" s="37">
        <v>0</v>
      </c>
      <c r="X60" s="28" t="s">
        <v>1312</v>
      </c>
      <c r="Z60" s="24"/>
      <c r="AA60" s="23"/>
    </row>
    <row r="61" spans="1:27" s="22" customFormat="1" ht="52.5" customHeight="1">
      <c r="A61" s="39" t="s">
        <v>1716</v>
      </c>
      <c r="B61" s="40" t="s">
        <v>1807</v>
      </c>
      <c r="C61" s="30" t="s">
        <v>241</v>
      </c>
      <c r="D61" s="41">
        <v>221</v>
      </c>
      <c r="E61" s="31" t="s">
        <v>64</v>
      </c>
      <c r="F61" s="30"/>
      <c r="G61" s="30"/>
      <c r="H61" s="30"/>
      <c r="I61" s="30"/>
      <c r="J61" s="30"/>
      <c r="K61" s="31" t="s">
        <v>86</v>
      </c>
      <c r="L61" s="31" t="s">
        <v>108</v>
      </c>
      <c r="M61" s="30" t="s">
        <v>1369</v>
      </c>
      <c r="N61" s="30" t="s">
        <v>263</v>
      </c>
      <c r="O61" s="31" t="s">
        <v>108</v>
      </c>
      <c r="P61" s="31" t="s">
        <v>105</v>
      </c>
      <c r="Q61" s="30" t="s">
        <v>264</v>
      </c>
      <c r="R61" s="30" t="s">
        <v>265</v>
      </c>
      <c r="S61" s="29"/>
      <c r="T61" s="37">
        <v>7357</v>
      </c>
      <c r="U61" s="36">
        <v>735.7</v>
      </c>
      <c r="V61" s="37">
        <v>7357</v>
      </c>
      <c r="W61" s="37">
        <v>0</v>
      </c>
      <c r="X61" s="28" t="s">
        <v>1312</v>
      </c>
      <c r="Z61" s="24"/>
      <c r="AA61" s="23"/>
    </row>
    <row r="62" spans="1:27" s="22" customFormat="1" ht="52.5" customHeight="1">
      <c r="A62" s="39" t="s">
        <v>1716</v>
      </c>
      <c r="B62" s="40" t="s">
        <v>1808</v>
      </c>
      <c r="C62" s="30" t="s">
        <v>241</v>
      </c>
      <c r="D62" s="41">
        <v>221</v>
      </c>
      <c r="E62" s="31" t="s">
        <v>64</v>
      </c>
      <c r="F62" s="30"/>
      <c r="G62" s="30"/>
      <c r="H62" s="30"/>
      <c r="I62" s="30"/>
      <c r="J62" s="30"/>
      <c r="K62" s="31" t="s">
        <v>86</v>
      </c>
      <c r="L62" s="31" t="s">
        <v>108</v>
      </c>
      <c r="M62" s="30" t="s">
        <v>1370</v>
      </c>
      <c r="N62" s="30" t="s">
        <v>266</v>
      </c>
      <c r="O62" s="31" t="s">
        <v>108</v>
      </c>
      <c r="P62" s="31" t="s">
        <v>105</v>
      </c>
      <c r="Q62" s="30" t="s">
        <v>267</v>
      </c>
      <c r="R62" s="30" t="s">
        <v>268</v>
      </c>
      <c r="S62" s="29"/>
      <c r="T62" s="37">
        <v>82</v>
      </c>
      <c r="U62" s="36">
        <v>3.28</v>
      </c>
      <c r="V62" s="37">
        <v>82</v>
      </c>
      <c r="W62" s="37">
        <v>0</v>
      </c>
      <c r="X62" s="28" t="s">
        <v>1312</v>
      </c>
      <c r="Z62" s="24"/>
      <c r="AA62" s="23"/>
    </row>
    <row r="63" spans="1:27" s="22" customFormat="1" ht="52.5" customHeight="1">
      <c r="A63" s="41" t="s">
        <v>1716</v>
      </c>
      <c r="B63" s="40" t="s">
        <v>1850</v>
      </c>
      <c r="C63" s="30" t="s">
        <v>269</v>
      </c>
      <c r="D63" s="41">
        <v>226</v>
      </c>
      <c r="E63" s="31" t="s">
        <v>65</v>
      </c>
      <c r="F63" s="30">
        <v>3120060.93</v>
      </c>
      <c r="G63" s="30">
        <v>4031148.56</v>
      </c>
      <c r="H63" s="30">
        <v>17201.16</v>
      </c>
      <c r="I63" s="30">
        <v>0</v>
      </c>
      <c r="J63" s="30">
        <v>3961469.54</v>
      </c>
      <c r="K63" s="31" t="s">
        <v>86</v>
      </c>
      <c r="L63" s="31" t="s">
        <v>87</v>
      </c>
      <c r="M63" s="30" t="s">
        <v>1371</v>
      </c>
      <c r="N63" s="30" t="s">
        <v>88</v>
      </c>
      <c r="O63" s="31" t="s">
        <v>87</v>
      </c>
      <c r="P63" s="31" t="s">
        <v>89</v>
      </c>
      <c r="Q63" s="30" t="s">
        <v>270</v>
      </c>
      <c r="R63" s="30" t="s">
        <v>271</v>
      </c>
      <c r="S63" s="29"/>
      <c r="T63" s="36">
        <v>0.94469999999999998</v>
      </c>
      <c r="U63" s="36">
        <v>1.2595999999999998</v>
      </c>
      <c r="V63" s="37">
        <v>2887</v>
      </c>
      <c r="W63" s="37">
        <v>3056</v>
      </c>
      <c r="X63" s="28" t="s">
        <v>1310</v>
      </c>
      <c r="Z63" s="24"/>
      <c r="AA63" s="23"/>
    </row>
    <row r="64" spans="1:27" s="22" customFormat="1" ht="52.5" customHeight="1">
      <c r="A64" s="41" t="s">
        <v>1716</v>
      </c>
      <c r="B64" s="40" t="s">
        <v>1850</v>
      </c>
      <c r="C64" s="30" t="s">
        <v>269</v>
      </c>
      <c r="D64" s="41">
        <v>226</v>
      </c>
      <c r="E64" s="31" t="s">
        <v>65</v>
      </c>
      <c r="F64" s="30"/>
      <c r="G64" s="30"/>
      <c r="H64" s="30"/>
      <c r="I64" s="30"/>
      <c r="J64" s="30"/>
      <c r="K64" s="31" t="s">
        <v>86</v>
      </c>
      <c r="L64" s="31" t="s">
        <v>92</v>
      </c>
      <c r="M64" s="30" t="s">
        <v>1372</v>
      </c>
      <c r="N64" s="30" t="s">
        <v>272</v>
      </c>
      <c r="O64" s="31" t="s">
        <v>92</v>
      </c>
      <c r="P64" s="31" t="s">
        <v>89</v>
      </c>
      <c r="Q64" s="30" t="s">
        <v>273</v>
      </c>
      <c r="R64" s="30" t="s">
        <v>274</v>
      </c>
      <c r="S64" s="29"/>
      <c r="T64" s="36">
        <v>0.94469999999999998</v>
      </c>
      <c r="U64" s="36">
        <v>1.1808749999999899</v>
      </c>
      <c r="V64" s="37">
        <v>2887</v>
      </c>
      <c r="W64" s="37">
        <v>3056</v>
      </c>
      <c r="X64" s="28" t="s">
        <v>1310</v>
      </c>
      <c r="Z64" s="24"/>
      <c r="AA64" s="23"/>
    </row>
    <row r="65" spans="1:27" s="22" customFormat="1" ht="52.5" customHeight="1">
      <c r="A65" s="41" t="s">
        <v>1716</v>
      </c>
      <c r="B65" s="40" t="s">
        <v>1851</v>
      </c>
      <c r="C65" s="30" t="s">
        <v>269</v>
      </c>
      <c r="D65" s="41">
        <v>226</v>
      </c>
      <c r="E65" s="31" t="s">
        <v>65</v>
      </c>
      <c r="F65" s="30">
        <v>234000</v>
      </c>
      <c r="G65" s="30">
        <v>340670</v>
      </c>
      <c r="H65" s="30">
        <v>14100</v>
      </c>
      <c r="I65" s="30">
        <v>0</v>
      </c>
      <c r="J65" s="30">
        <v>291412.71999999997</v>
      </c>
      <c r="K65" s="31" t="s">
        <v>86</v>
      </c>
      <c r="L65" s="31" t="s">
        <v>97</v>
      </c>
      <c r="M65" s="30" t="s">
        <v>1373</v>
      </c>
      <c r="N65" s="30" t="s">
        <v>275</v>
      </c>
      <c r="O65" s="31" t="s">
        <v>97</v>
      </c>
      <c r="P65" s="31" t="s">
        <v>89</v>
      </c>
      <c r="Q65" s="30" t="s">
        <v>276</v>
      </c>
      <c r="R65" s="30" t="s">
        <v>277</v>
      </c>
      <c r="S65" s="29"/>
      <c r="T65" s="36">
        <v>0.94469999999999998</v>
      </c>
      <c r="U65" s="36">
        <v>1.1114117647058799</v>
      </c>
      <c r="V65" s="37">
        <v>2887</v>
      </c>
      <c r="W65" s="37">
        <v>3056</v>
      </c>
      <c r="X65" s="28" t="s">
        <v>1310</v>
      </c>
      <c r="Z65" s="24"/>
      <c r="AA65" s="23"/>
    </row>
    <row r="66" spans="1:27" s="22" customFormat="1" ht="52.5" customHeight="1">
      <c r="A66" s="41" t="s">
        <v>1716</v>
      </c>
      <c r="B66" s="40" t="s">
        <v>1852</v>
      </c>
      <c r="C66" s="30" t="s">
        <v>269</v>
      </c>
      <c r="D66" s="41">
        <v>226</v>
      </c>
      <c r="E66" s="31" t="s">
        <v>65</v>
      </c>
      <c r="F66" s="30">
        <v>17600</v>
      </c>
      <c r="G66" s="30">
        <v>12600</v>
      </c>
      <c r="H66" s="30">
        <v>0</v>
      </c>
      <c r="I66" s="30">
        <v>0</v>
      </c>
      <c r="J66" s="30">
        <v>4909</v>
      </c>
      <c r="K66" s="31" t="s">
        <v>86</v>
      </c>
      <c r="L66" s="31" t="s">
        <v>97</v>
      </c>
      <c r="M66" s="30" t="s">
        <v>1374</v>
      </c>
      <c r="N66" s="30" t="s">
        <v>278</v>
      </c>
      <c r="O66" s="31" t="s">
        <v>97</v>
      </c>
      <c r="P66" s="31" t="s">
        <v>89</v>
      </c>
      <c r="Q66" s="30" t="s">
        <v>279</v>
      </c>
      <c r="R66" s="30" t="s">
        <v>280</v>
      </c>
      <c r="S66" s="29"/>
      <c r="T66" s="36">
        <v>0.8234999999999999</v>
      </c>
      <c r="U66" s="36">
        <v>1.0293749999999999</v>
      </c>
      <c r="V66" s="37">
        <v>14</v>
      </c>
      <c r="W66" s="37">
        <v>17</v>
      </c>
      <c r="X66" s="28" t="s">
        <v>1310</v>
      </c>
      <c r="Z66" s="24"/>
      <c r="AA66" s="23"/>
    </row>
    <row r="67" spans="1:27" s="22" customFormat="1" ht="52.5" customHeight="1">
      <c r="A67" s="41" t="s">
        <v>1716</v>
      </c>
      <c r="B67" s="40" t="s">
        <v>1851</v>
      </c>
      <c r="C67" s="30" t="s">
        <v>269</v>
      </c>
      <c r="D67" s="41">
        <v>226</v>
      </c>
      <c r="E67" s="31" t="s">
        <v>65</v>
      </c>
      <c r="F67" s="30"/>
      <c r="G67" s="30"/>
      <c r="H67" s="30"/>
      <c r="I67" s="30"/>
      <c r="J67" s="30"/>
      <c r="K67" s="31" t="s">
        <v>86</v>
      </c>
      <c r="L67" s="31" t="s">
        <v>108</v>
      </c>
      <c r="M67" s="30" t="s">
        <v>1375</v>
      </c>
      <c r="N67" s="30" t="s">
        <v>281</v>
      </c>
      <c r="O67" s="31" t="s">
        <v>108</v>
      </c>
      <c r="P67" s="31" t="s">
        <v>89</v>
      </c>
      <c r="Q67" s="30" t="s">
        <v>276</v>
      </c>
      <c r="R67" s="30" t="s">
        <v>282</v>
      </c>
      <c r="S67" s="29"/>
      <c r="T67" s="36">
        <v>0.94469999999999998</v>
      </c>
      <c r="U67" s="36">
        <v>1.2595999999999998</v>
      </c>
      <c r="V67" s="37">
        <v>2887</v>
      </c>
      <c r="W67" s="37">
        <v>3056</v>
      </c>
      <c r="X67" s="28" t="s">
        <v>1310</v>
      </c>
      <c r="Z67" s="24"/>
      <c r="AA67" s="23"/>
    </row>
    <row r="68" spans="1:27" s="22" customFormat="1" ht="52.5" customHeight="1">
      <c r="A68" s="41" t="s">
        <v>1716</v>
      </c>
      <c r="B68" s="40" t="s">
        <v>1852</v>
      </c>
      <c r="C68" s="30" t="s">
        <v>269</v>
      </c>
      <c r="D68" s="41">
        <v>226</v>
      </c>
      <c r="E68" s="31" t="s">
        <v>65</v>
      </c>
      <c r="F68" s="30"/>
      <c r="G68" s="30"/>
      <c r="H68" s="30"/>
      <c r="I68" s="30"/>
      <c r="J68" s="30"/>
      <c r="K68" s="31" t="s">
        <v>86</v>
      </c>
      <c r="L68" s="31" t="s">
        <v>108</v>
      </c>
      <c r="M68" s="30" t="s">
        <v>1376</v>
      </c>
      <c r="N68" s="30" t="s">
        <v>283</v>
      </c>
      <c r="O68" s="31" t="s">
        <v>108</v>
      </c>
      <c r="P68" s="31" t="s">
        <v>89</v>
      </c>
      <c r="Q68" s="30" t="s">
        <v>279</v>
      </c>
      <c r="R68" s="30" t="s">
        <v>280</v>
      </c>
      <c r="S68" s="29"/>
      <c r="T68" s="36">
        <v>0.8234999999999999</v>
      </c>
      <c r="U68" s="36">
        <v>1.0293749999999999</v>
      </c>
      <c r="V68" s="37">
        <v>14</v>
      </c>
      <c r="W68" s="37">
        <v>17</v>
      </c>
      <c r="X68" s="28" t="s">
        <v>1310</v>
      </c>
      <c r="Z68" s="24"/>
      <c r="AA68" s="23"/>
    </row>
    <row r="69" spans="1:27" s="22" customFormat="1" ht="52.5" customHeight="1">
      <c r="A69" s="41" t="s">
        <v>1716</v>
      </c>
      <c r="B69" s="40" t="s">
        <v>1837</v>
      </c>
      <c r="C69" s="30" t="s">
        <v>284</v>
      </c>
      <c r="D69" s="41">
        <v>171</v>
      </c>
      <c r="E69" s="31" t="s">
        <v>66</v>
      </c>
      <c r="F69" s="30">
        <v>52433433.200000003</v>
      </c>
      <c r="G69" s="30">
        <v>55733188.950000003</v>
      </c>
      <c r="H69" s="30">
        <v>265863.13</v>
      </c>
      <c r="I69" s="30">
        <v>0</v>
      </c>
      <c r="J69" s="30">
        <v>49695060.329999998</v>
      </c>
      <c r="K69" s="31" t="s">
        <v>86</v>
      </c>
      <c r="L69" s="31" t="s">
        <v>87</v>
      </c>
      <c r="M69" s="30" t="s">
        <v>1377</v>
      </c>
      <c r="N69" s="30" t="s">
        <v>285</v>
      </c>
      <c r="O69" s="31" t="s">
        <v>87</v>
      </c>
      <c r="P69" s="31" t="s">
        <v>89</v>
      </c>
      <c r="Q69" s="30" t="s">
        <v>286</v>
      </c>
      <c r="R69" s="30" t="s">
        <v>287</v>
      </c>
      <c r="S69" s="29"/>
      <c r="T69" s="36">
        <v>1</v>
      </c>
      <c r="U69" s="36">
        <v>1.4285714285714202</v>
      </c>
      <c r="V69" s="37">
        <v>50</v>
      </c>
      <c r="W69" s="37">
        <v>50</v>
      </c>
      <c r="X69" s="28" t="s">
        <v>1310</v>
      </c>
      <c r="Z69" s="24"/>
      <c r="AA69" s="23"/>
    </row>
    <row r="70" spans="1:27" s="22" customFormat="1" ht="52.5" customHeight="1">
      <c r="A70" s="41" t="s">
        <v>1716</v>
      </c>
      <c r="B70" s="40" t="s">
        <v>1837</v>
      </c>
      <c r="C70" s="30" t="s">
        <v>284</v>
      </c>
      <c r="D70" s="41">
        <v>171</v>
      </c>
      <c r="E70" s="31" t="s">
        <v>66</v>
      </c>
      <c r="F70" s="30"/>
      <c r="G70" s="30"/>
      <c r="H70" s="30"/>
      <c r="I70" s="30"/>
      <c r="J70" s="30"/>
      <c r="K70" s="31" t="s">
        <v>86</v>
      </c>
      <c r="L70" s="31" t="s">
        <v>92</v>
      </c>
      <c r="M70" s="30" t="s">
        <v>1378</v>
      </c>
      <c r="N70" s="30" t="s">
        <v>288</v>
      </c>
      <c r="O70" s="31" t="s">
        <v>92</v>
      </c>
      <c r="P70" s="31" t="s">
        <v>89</v>
      </c>
      <c r="Q70" s="30" t="s">
        <v>289</v>
      </c>
      <c r="R70" s="30" t="s">
        <v>290</v>
      </c>
      <c r="S70" s="29"/>
      <c r="T70" s="36">
        <v>1</v>
      </c>
      <c r="U70" s="36">
        <v>1</v>
      </c>
      <c r="V70" s="37">
        <v>1647</v>
      </c>
      <c r="W70" s="37">
        <v>1647</v>
      </c>
      <c r="X70" s="28" t="s">
        <v>1310</v>
      </c>
      <c r="Z70" s="24"/>
      <c r="AA70" s="23"/>
    </row>
    <row r="71" spans="1:27" s="22" customFormat="1" ht="52.5" customHeight="1">
      <c r="A71" s="41" t="s">
        <v>1716</v>
      </c>
      <c r="B71" s="40" t="s">
        <v>1838</v>
      </c>
      <c r="C71" s="30" t="s">
        <v>284</v>
      </c>
      <c r="D71" s="41">
        <v>171</v>
      </c>
      <c r="E71" s="31" t="s">
        <v>66</v>
      </c>
      <c r="F71" s="30">
        <v>445300.06</v>
      </c>
      <c r="G71" s="30">
        <v>457850.06</v>
      </c>
      <c r="H71" s="30">
        <v>0</v>
      </c>
      <c r="I71" s="30">
        <v>0</v>
      </c>
      <c r="J71" s="30">
        <v>384375.77</v>
      </c>
      <c r="K71" s="31" t="s">
        <v>86</v>
      </c>
      <c r="L71" s="31" t="s">
        <v>97</v>
      </c>
      <c r="M71" s="30" t="s">
        <v>1379</v>
      </c>
      <c r="N71" s="30" t="s">
        <v>291</v>
      </c>
      <c r="O71" s="31" t="s">
        <v>97</v>
      </c>
      <c r="P71" s="31" t="s">
        <v>94</v>
      </c>
      <c r="Q71" s="30" t="s">
        <v>292</v>
      </c>
      <c r="R71" s="30" t="s">
        <v>293</v>
      </c>
      <c r="S71" s="29"/>
      <c r="T71" s="36">
        <v>0</v>
      </c>
      <c r="U71" s="36">
        <v>0</v>
      </c>
      <c r="V71" s="37">
        <v>10</v>
      </c>
      <c r="W71" s="37">
        <v>10</v>
      </c>
      <c r="X71" s="28" t="s">
        <v>1311</v>
      </c>
      <c r="Z71" s="24"/>
      <c r="AA71" s="23"/>
    </row>
    <row r="72" spans="1:27" s="22" customFormat="1" ht="52.5" customHeight="1">
      <c r="A72" s="41" t="s">
        <v>1716</v>
      </c>
      <c r="B72" s="40" t="s">
        <v>1839</v>
      </c>
      <c r="C72" s="30" t="s">
        <v>284</v>
      </c>
      <c r="D72" s="41">
        <v>171</v>
      </c>
      <c r="E72" s="31" t="s">
        <v>66</v>
      </c>
      <c r="F72" s="30">
        <v>3879000</v>
      </c>
      <c r="G72" s="30">
        <v>5702776.5700000003</v>
      </c>
      <c r="H72" s="30">
        <v>10382.469999999999</v>
      </c>
      <c r="I72" s="30">
        <v>0</v>
      </c>
      <c r="J72" s="30">
        <v>5437973.4800000004</v>
      </c>
      <c r="K72" s="31" t="s">
        <v>86</v>
      </c>
      <c r="L72" s="31" t="s">
        <v>97</v>
      </c>
      <c r="M72" s="30" t="s">
        <v>1380</v>
      </c>
      <c r="N72" s="30" t="s">
        <v>294</v>
      </c>
      <c r="O72" s="31" t="s">
        <v>97</v>
      </c>
      <c r="P72" s="31" t="s">
        <v>89</v>
      </c>
      <c r="Q72" s="30" t="s">
        <v>295</v>
      </c>
      <c r="R72" s="30" t="s">
        <v>296</v>
      </c>
      <c r="S72" s="29"/>
      <c r="T72" s="36">
        <v>1</v>
      </c>
      <c r="U72" s="36">
        <v>1.1111111111111101</v>
      </c>
      <c r="V72" s="37">
        <v>1647</v>
      </c>
      <c r="W72" s="37">
        <v>1647</v>
      </c>
      <c r="X72" s="28" t="s">
        <v>1310</v>
      </c>
      <c r="Z72" s="24"/>
      <c r="AA72" s="23"/>
    </row>
    <row r="73" spans="1:27" s="22" customFormat="1" ht="52.5" customHeight="1">
      <c r="A73" s="41" t="s">
        <v>1716</v>
      </c>
      <c r="B73" s="40" t="s">
        <v>1840</v>
      </c>
      <c r="C73" s="30" t="s">
        <v>284</v>
      </c>
      <c r="D73" s="41">
        <v>171</v>
      </c>
      <c r="E73" s="31" t="s">
        <v>66</v>
      </c>
      <c r="F73" s="30">
        <v>181000</v>
      </c>
      <c r="G73" s="30">
        <v>181000</v>
      </c>
      <c r="H73" s="30">
        <v>0</v>
      </c>
      <c r="I73" s="30">
        <v>0</v>
      </c>
      <c r="J73" s="30">
        <v>127229</v>
      </c>
      <c r="K73" s="31" t="s">
        <v>86</v>
      </c>
      <c r="L73" s="31" t="s">
        <v>97</v>
      </c>
      <c r="M73" s="30" t="s">
        <v>1381</v>
      </c>
      <c r="N73" s="30" t="s">
        <v>297</v>
      </c>
      <c r="O73" s="31" t="s">
        <v>97</v>
      </c>
      <c r="P73" s="31" t="s">
        <v>105</v>
      </c>
      <c r="Q73" s="30" t="s">
        <v>298</v>
      </c>
      <c r="R73" s="30" t="s">
        <v>299</v>
      </c>
      <c r="S73" s="29"/>
      <c r="T73" s="37">
        <v>49</v>
      </c>
      <c r="U73" s="36">
        <v>49</v>
      </c>
      <c r="V73" s="37">
        <v>49</v>
      </c>
      <c r="W73" s="37">
        <v>0</v>
      </c>
      <c r="X73" s="28" t="s">
        <v>1312</v>
      </c>
      <c r="Z73" s="24"/>
      <c r="AA73" s="23"/>
    </row>
    <row r="74" spans="1:27" s="22" customFormat="1" ht="52.5" customHeight="1">
      <c r="A74" s="41" t="s">
        <v>1716</v>
      </c>
      <c r="B74" s="40" t="s">
        <v>1841</v>
      </c>
      <c r="C74" s="30" t="s">
        <v>284</v>
      </c>
      <c r="D74" s="41">
        <v>171</v>
      </c>
      <c r="E74" s="31" t="s">
        <v>66</v>
      </c>
      <c r="F74" s="30">
        <v>3352500</v>
      </c>
      <c r="G74" s="30">
        <v>3735395.28</v>
      </c>
      <c r="H74" s="30">
        <v>380498.04</v>
      </c>
      <c r="I74" s="30">
        <v>0</v>
      </c>
      <c r="J74" s="30">
        <v>3351780.24</v>
      </c>
      <c r="K74" s="31" t="s">
        <v>86</v>
      </c>
      <c r="L74" s="31" t="s">
        <v>97</v>
      </c>
      <c r="M74" s="30" t="s">
        <v>1382</v>
      </c>
      <c r="N74" s="30" t="s">
        <v>300</v>
      </c>
      <c r="O74" s="31" t="s">
        <v>97</v>
      </c>
      <c r="P74" s="31" t="s">
        <v>105</v>
      </c>
      <c r="Q74" s="30" t="s">
        <v>301</v>
      </c>
      <c r="R74" s="30" t="s">
        <v>302</v>
      </c>
      <c r="S74" s="29"/>
      <c r="T74" s="37">
        <v>104</v>
      </c>
      <c r="U74" s="36">
        <v>2.08</v>
      </c>
      <c r="V74" s="37">
        <v>104</v>
      </c>
      <c r="W74" s="37">
        <v>0</v>
      </c>
      <c r="X74" s="28" t="s">
        <v>1312</v>
      </c>
      <c r="Z74" s="24"/>
      <c r="AA74" s="23"/>
    </row>
    <row r="75" spans="1:27" s="22" customFormat="1" ht="52.5" customHeight="1">
      <c r="A75" s="41" t="s">
        <v>1716</v>
      </c>
      <c r="B75" s="40" t="s">
        <v>1842</v>
      </c>
      <c r="C75" s="30" t="s">
        <v>284</v>
      </c>
      <c r="D75" s="41">
        <v>171</v>
      </c>
      <c r="E75" s="31" t="s">
        <v>66</v>
      </c>
      <c r="F75" s="30">
        <v>762000</v>
      </c>
      <c r="G75" s="30">
        <v>8448197.7899999991</v>
      </c>
      <c r="H75" s="30">
        <v>333369.49</v>
      </c>
      <c r="I75" s="30">
        <v>0</v>
      </c>
      <c r="J75" s="30">
        <v>7925245.4100000001</v>
      </c>
      <c r="K75" s="31" t="s">
        <v>86</v>
      </c>
      <c r="L75" s="31" t="s">
        <v>97</v>
      </c>
      <c r="M75" s="30" t="s">
        <v>1383</v>
      </c>
      <c r="N75" s="30" t="s">
        <v>303</v>
      </c>
      <c r="O75" s="31" t="s">
        <v>97</v>
      </c>
      <c r="P75" s="31" t="s">
        <v>89</v>
      </c>
      <c r="Q75" s="30" t="s">
        <v>304</v>
      </c>
      <c r="R75" s="30" t="s">
        <v>305</v>
      </c>
      <c r="S75" s="29"/>
      <c r="T75" s="36">
        <v>0.97900000000000009</v>
      </c>
      <c r="U75" s="36">
        <v>2.4474999999999998</v>
      </c>
      <c r="V75" s="37">
        <v>466</v>
      </c>
      <c r="W75" s="37">
        <v>476</v>
      </c>
      <c r="X75" s="28" t="s">
        <v>1310</v>
      </c>
      <c r="Z75" s="24"/>
      <c r="AA75" s="23"/>
    </row>
    <row r="76" spans="1:27" s="22" customFormat="1" ht="52.5" customHeight="1">
      <c r="A76" s="41" t="s">
        <v>1716</v>
      </c>
      <c r="B76" s="40" t="s">
        <v>1843</v>
      </c>
      <c r="C76" s="30" t="s">
        <v>284</v>
      </c>
      <c r="D76" s="41">
        <v>172</v>
      </c>
      <c r="E76" s="31" t="s">
        <v>66</v>
      </c>
      <c r="F76" s="30">
        <v>257000</v>
      </c>
      <c r="G76" s="30">
        <v>348921.89</v>
      </c>
      <c r="H76" s="30">
        <v>4800</v>
      </c>
      <c r="I76" s="30">
        <v>0</v>
      </c>
      <c r="J76" s="30">
        <v>294798.28999999998</v>
      </c>
      <c r="K76" s="31" t="s">
        <v>86</v>
      </c>
      <c r="L76" s="31" t="s">
        <v>97</v>
      </c>
      <c r="M76" s="30" t="s">
        <v>1384</v>
      </c>
      <c r="N76" s="30" t="s">
        <v>306</v>
      </c>
      <c r="O76" s="31" t="s">
        <v>97</v>
      </c>
      <c r="P76" s="31" t="s">
        <v>105</v>
      </c>
      <c r="Q76" s="30" t="s">
        <v>307</v>
      </c>
      <c r="R76" s="30" t="s">
        <v>308</v>
      </c>
      <c r="S76" s="29"/>
      <c r="T76" s="37">
        <v>26</v>
      </c>
      <c r="U76" s="36">
        <v>2.1666666666666599</v>
      </c>
      <c r="V76" s="37">
        <v>26</v>
      </c>
      <c r="W76" s="37">
        <v>0</v>
      </c>
      <c r="X76" s="28" t="s">
        <v>1312</v>
      </c>
      <c r="Z76" s="24"/>
      <c r="AA76" s="23"/>
    </row>
    <row r="77" spans="1:27" s="22" customFormat="1" ht="52.5" customHeight="1">
      <c r="A77" s="41" t="s">
        <v>1716</v>
      </c>
      <c r="B77" s="40" t="s">
        <v>1844</v>
      </c>
      <c r="C77" s="30" t="s">
        <v>284</v>
      </c>
      <c r="D77" s="41">
        <v>172</v>
      </c>
      <c r="E77" s="31" t="s">
        <v>66</v>
      </c>
      <c r="F77" s="30">
        <v>37800</v>
      </c>
      <c r="G77" s="30">
        <v>52052.58</v>
      </c>
      <c r="H77" s="30">
        <v>0</v>
      </c>
      <c r="I77" s="30">
        <v>0</v>
      </c>
      <c r="J77" s="30">
        <v>51382.58</v>
      </c>
      <c r="K77" s="31" t="s">
        <v>86</v>
      </c>
      <c r="L77" s="31" t="s">
        <v>97</v>
      </c>
      <c r="M77" s="30" t="s">
        <v>1385</v>
      </c>
      <c r="N77" s="30" t="s">
        <v>309</v>
      </c>
      <c r="O77" s="31" t="s">
        <v>97</v>
      </c>
      <c r="P77" s="31" t="s">
        <v>105</v>
      </c>
      <c r="Q77" s="30" t="s">
        <v>310</v>
      </c>
      <c r="R77" s="30" t="s">
        <v>311</v>
      </c>
      <c r="S77" s="29"/>
      <c r="T77" s="37">
        <v>711</v>
      </c>
      <c r="U77" s="36">
        <v>1.7775000000000001</v>
      </c>
      <c r="V77" s="37">
        <v>711</v>
      </c>
      <c r="W77" s="37">
        <v>0</v>
      </c>
      <c r="X77" s="28" t="s">
        <v>1312</v>
      </c>
      <c r="Z77" s="24"/>
      <c r="AA77" s="23"/>
    </row>
    <row r="78" spans="1:27" s="22" customFormat="1" ht="52.5" customHeight="1">
      <c r="A78" s="41" t="s">
        <v>1716</v>
      </c>
      <c r="B78" s="40" t="s">
        <v>1845</v>
      </c>
      <c r="C78" s="30" t="s">
        <v>284</v>
      </c>
      <c r="D78" s="41">
        <v>172</v>
      </c>
      <c r="E78" s="31" t="s">
        <v>66</v>
      </c>
      <c r="F78" s="30">
        <v>6000</v>
      </c>
      <c r="G78" s="30">
        <v>6000</v>
      </c>
      <c r="H78" s="30">
        <v>0</v>
      </c>
      <c r="I78" s="30">
        <v>0</v>
      </c>
      <c r="J78" s="30">
        <v>6000</v>
      </c>
      <c r="K78" s="31" t="s">
        <v>86</v>
      </c>
      <c r="L78" s="31" t="s">
        <v>97</v>
      </c>
      <c r="M78" s="30" t="s">
        <v>1386</v>
      </c>
      <c r="N78" s="30" t="s">
        <v>312</v>
      </c>
      <c r="O78" s="31" t="s">
        <v>97</v>
      </c>
      <c r="P78" s="31" t="s">
        <v>105</v>
      </c>
      <c r="Q78" s="30" t="s">
        <v>313</v>
      </c>
      <c r="R78" s="30" t="s">
        <v>314</v>
      </c>
      <c r="S78" s="29"/>
      <c r="T78" s="37">
        <v>81</v>
      </c>
      <c r="U78" s="36">
        <v>1.6875</v>
      </c>
      <c r="V78" s="37">
        <v>81</v>
      </c>
      <c r="W78" s="37">
        <v>0</v>
      </c>
      <c r="X78" s="28" t="s">
        <v>1312</v>
      </c>
      <c r="Z78" s="24"/>
      <c r="AA78" s="23"/>
    </row>
    <row r="79" spans="1:27" s="22" customFormat="1" ht="52.5" customHeight="1">
      <c r="A79" s="41" t="s">
        <v>1716</v>
      </c>
      <c r="B79" s="40" t="s">
        <v>1846</v>
      </c>
      <c r="C79" s="30" t="s">
        <v>284</v>
      </c>
      <c r="D79" s="41">
        <v>172</v>
      </c>
      <c r="E79" s="31" t="s">
        <v>66</v>
      </c>
      <c r="F79" s="30">
        <v>197000</v>
      </c>
      <c r="G79" s="30">
        <v>328052.95</v>
      </c>
      <c r="H79" s="30">
        <v>2875</v>
      </c>
      <c r="I79" s="30">
        <v>0</v>
      </c>
      <c r="J79" s="30">
        <v>307564.90000000002</v>
      </c>
      <c r="K79" s="31" t="s">
        <v>86</v>
      </c>
      <c r="L79" s="31" t="s">
        <v>97</v>
      </c>
      <c r="M79" s="30" t="s">
        <v>1387</v>
      </c>
      <c r="N79" s="30" t="s">
        <v>315</v>
      </c>
      <c r="O79" s="31" t="s">
        <v>97</v>
      </c>
      <c r="P79" s="31" t="s">
        <v>89</v>
      </c>
      <c r="Q79" s="30" t="s">
        <v>316</v>
      </c>
      <c r="R79" s="30" t="s">
        <v>317</v>
      </c>
      <c r="S79" s="29"/>
      <c r="T79" s="36">
        <v>1</v>
      </c>
      <c r="U79" s="36">
        <v>1</v>
      </c>
      <c r="V79" s="37">
        <v>1362</v>
      </c>
      <c r="W79" s="37">
        <v>1362</v>
      </c>
      <c r="X79" s="28" t="s">
        <v>1310</v>
      </c>
      <c r="Z79" s="24"/>
      <c r="AA79" s="23"/>
    </row>
    <row r="80" spans="1:27" s="22" customFormat="1" ht="52.5" customHeight="1">
      <c r="A80" s="41" t="s">
        <v>1716</v>
      </c>
      <c r="B80" s="40" t="s">
        <v>1847</v>
      </c>
      <c r="C80" s="30" t="s">
        <v>284</v>
      </c>
      <c r="D80" s="41">
        <v>172</v>
      </c>
      <c r="E80" s="31" t="s">
        <v>66</v>
      </c>
      <c r="F80" s="30">
        <v>8000</v>
      </c>
      <c r="G80" s="30">
        <v>8000</v>
      </c>
      <c r="H80" s="30">
        <v>150</v>
      </c>
      <c r="I80" s="30">
        <v>0</v>
      </c>
      <c r="J80" s="30">
        <v>7790</v>
      </c>
      <c r="K80" s="31" t="s">
        <v>86</v>
      </c>
      <c r="L80" s="31" t="s">
        <v>97</v>
      </c>
      <c r="M80" s="30" t="s">
        <v>1388</v>
      </c>
      <c r="N80" s="30" t="s">
        <v>318</v>
      </c>
      <c r="O80" s="31" t="s">
        <v>97</v>
      </c>
      <c r="P80" s="31" t="s">
        <v>105</v>
      </c>
      <c r="Q80" s="30" t="s">
        <v>319</v>
      </c>
      <c r="R80" s="30" t="s">
        <v>320</v>
      </c>
      <c r="S80" s="29"/>
      <c r="T80" s="37">
        <v>30</v>
      </c>
      <c r="U80" s="36">
        <v>1.4285714285714202</v>
      </c>
      <c r="V80" s="37">
        <v>30</v>
      </c>
      <c r="W80" s="37">
        <v>0</v>
      </c>
      <c r="X80" s="28" t="s">
        <v>1312</v>
      </c>
      <c r="Z80" s="24"/>
      <c r="AA80" s="23"/>
    </row>
    <row r="81" spans="1:27" s="22" customFormat="1" ht="52.5" customHeight="1">
      <c r="A81" s="41" t="s">
        <v>1716</v>
      </c>
      <c r="B81" s="40" t="s">
        <v>1848</v>
      </c>
      <c r="C81" s="30" t="s">
        <v>284</v>
      </c>
      <c r="D81" s="41">
        <v>173</v>
      </c>
      <c r="E81" s="31" t="s">
        <v>66</v>
      </c>
      <c r="F81" s="30">
        <v>752512.08</v>
      </c>
      <c r="G81" s="30">
        <v>5554991.1500000004</v>
      </c>
      <c r="H81" s="30">
        <v>0</v>
      </c>
      <c r="I81" s="30">
        <v>0</v>
      </c>
      <c r="J81" s="30">
        <v>5322753.3600000003</v>
      </c>
      <c r="K81" s="31" t="s">
        <v>86</v>
      </c>
      <c r="L81" s="31" t="s">
        <v>97</v>
      </c>
      <c r="M81" s="30" t="s">
        <v>1389</v>
      </c>
      <c r="N81" s="30" t="s">
        <v>321</v>
      </c>
      <c r="O81" s="31" t="s">
        <v>97</v>
      </c>
      <c r="P81" s="31" t="s">
        <v>105</v>
      </c>
      <c r="Q81" s="30" t="s">
        <v>322</v>
      </c>
      <c r="R81" s="30" t="s">
        <v>323</v>
      </c>
      <c r="S81" s="29"/>
      <c r="T81" s="37">
        <v>59</v>
      </c>
      <c r="U81" s="36">
        <v>19.6666666666666</v>
      </c>
      <c r="V81" s="37">
        <v>59</v>
      </c>
      <c r="W81" s="37">
        <v>0</v>
      </c>
      <c r="X81" s="28" t="s">
        <v>1312</v>
      </c>
      <c r="Z81" s="24"/>
      <c r="AA81" s="23"/>
    </row>
    <row r="82" spans="1:27" s="22" customFormat="1" ht="52.5" customHeight="1">
      <c r="A82" s="41" t="s">
        <v>1716</v>
      </c>
      <c r="B82" s="40" t="s">
        <v>1849</v>
      </c>
      <c r="C82" s="30" t="s">
        <v>284</v>
      </c>
      <c r="D82" s="41">
        <v>173</v>
      </c>
      <c r="E82" s="31" t="s">
        <v>66</v>
      </c>
      <c r="F82" s="30">
        <v>34000</v>
      </c>
      <c r="G82" s="30">
        <v>34000</v>
      </c>
      <c r="H82" s="30">
        <v>25</v>
      </c>
      <c r="I82" s="30">
        <v>0</v>
      </c>
      <c r="J82" s="30">
        <v>22661.4</v>
      </c>
      <c r="K82" s="31" t="s">
        <v>86</v>
      </c>
      <c r="L82" s="31" t="s">
        <v>97</v>
      </c>
      <c r="M82" s="30" t="s">
        <v>1390</v>
      </c>
      <c r="N82" s="30" t="s">
        <v>324</v>
      </c>
      <c r="O82" s="31" t="s">
        <v>97</v>
      </c>
      <c r="P82" s="31" t="s">
        <v>105</v>
      </c>
      <c r="Q82" s="30" t="s">
        <v>325</v>
      </c>
      <c r="R82" s="30" t="s">
        <v>326</v>
      </c>
      <c r="S82" s="29"/>
      <c r="T82" s="37">
        <v>31</v>
      </c>
      <c r="U82" s="36">
        <v>5.1666666666666599</v>
      </c>
      <c r="V82" s="37">
        <v>31</v>
      </c>
      <c r="W82" s="37">
        <v>0</v>
      </c>
      <c r="X82" s="28" t="s">
        <v>1312</v>
      </c>
      <c r="Z82" s="24"/>
      <c r="AA82" s="23"/>
    </row>
    <row r="83" spans="1:27" s="22" customFormat="1" ht="52.5" customHeight="1">
      <c r="A83" s="41" t="s">
        <v>1716</v>
      </c>
      <c r="B83" s="40" t="s">
        <v>1838</v>
      </c>
      <c r="C83" s="30" t="s">
        <v>284</v>
      </c>
      <c r="D83" s="41">
        <v>173</v>
      </c>
      <c r="E83" s="31" t="s">
        <v>66</v>
      </c>
      <c r="F83" s="30"/>
      <c r="G83" s="30"/>
      <c r="H83" s="30"/>
      <c r="I83" s="30"/>
      <c r="J83" s="30"/>
      <c r="K83" s="31" t="s">
        <v>86</v>
      </c>
      <c r="L83" s="31" t="s">
        <v>108</v>
      </c>
      <c r="M83" s="30" t="s">
        <v>1391</v>
      </c>
      <c r="N83" s="30" t="s">
        <v>327</v>
      </c>
      <c r="O83" s="31" t="s">
        <v>108</v>
      </c>
      <c r="P83" s="31" t="s">
        <v>94</v>
      </c>
      <c r="Q83" s="30" t="s">
        <v>328</v>
      </c>
      <c r="R83" s="30" t="s">
        <v>329</v>
      </c>
      <c r="S83" s="29"/>
      <c r="T83" s="36">
        <v>2.9900000000000003E-2</v>
      </c>
      <c r="U83" s="36">
        <v>-1.4950000000000001</v>
      </c>
      <c r="V83" s="37">
        <v>413</v>
      </c>
      <c r="W83" s="37">
        <v>401</v>
      </c>
      <c r="X83" s="28" t="s">
        <v>1311</v>
      </c>
      <c r="Z83" s="24"/>
      <c r="AA83" s="23"/>
    </row>
    <row r="84" spans="1:27" s="22" customFormat="1" ht="52.5" customHeight="1">
      <c r="A84" s="41" t="s">
        <v>1716</v>
      </c>
      <c r="B84" s="40" t="s">
        <v>1839</v>
      </c>
      <c r="C84" s="30" t="s">
        <v>284</v>
      </c>
      <c r="D84" s="41">
        <v>173</v>
      </c>
      <c r="E84" s="31" t="s">
        <v>66</v>
      </c>
      <c r="F84" s="30"/>
      <c r="G84" s="30"/>
      <c r="H84" s="30"/>
      <c r="I84" s="30"/>
      <c r="J84" s="30"/>
      <c r="K84" s="31" t="s">
        <v>86</v>
      </c>
      <c r="L84" s="31" t="s">
        <v>108</v>
      </c>
      <c r="M84" s="30" t="s">
        <v>1392</v>
      </c>
      <c r="N84" s="30" t="s">
        <v>330</v>
      </c>
      <c r="O84" s="31" t="s">
        <v>108</v>
      </c>
      <c r="P84" s="31" t="s">
        <v>89</v>
      </c>
      <c r="Q84" s="30" t="s">
        <v>331</v>
      </c>
      <c r="R84" s="30" t="s">
        <v>332</v>
      </c>
      <c r="S84" s="29"/>
      <c r="T84" s="36">
        <v>1</v>
      </c>
      <c r="U84" s="36">
        <v>1.1111111111111101</v>
      </c>
      <c r="V84" s="37">
        <v>1647</v>
      </c>
      <c r="W84" s="37">
        <v>1647</v>
      </c>
      <c r="X84" s="28" t="s">
        <v>1310</v>
      </c>
      <c r="Z84" s="24"/>
      <c r="AA84" s="23"/>
    </row>
    <row r="85" spans="1:27" s="22" customFormat="1" ht="52.5" customHeight="1">
      <c r="A85" s="41" t="s">
        <v>1716</v>
      </c>
      <c r="B85" s="40" t="s">
        <v>1840</v>
      </c>
      <c r="C85" s="30" t="s">
        <v>284</v>
      </c>
      <c r="D85" s="41">
        <v>173</v>
      </c>
      <c r="E85" s="31" t="s">
        <v>66</v>
      </c>
      <c r="F85" s="30"/>
      <c r="G85" s="30"/>
      <c r="H85" s="30"/>
      <c r="I85" s="30"/>
      <c r="J85" s="30"/>
      <c r="K85" s="31" t="s">
        <v>86</v>
      </c>
      <c r="L85" s="31" t="s">
        <v>108</v>
      </c>
      <c r="M85" s="30" t="s">
        <v>1393</v>
      </c>
      <c r="N85" s="30" t="s">
        <v>333</v>
      </c>
      <c r="O85" s="31" t="s">
        <v>108</v>
      </c>
      <c r="P85" s="31" t="s">
        <v>105</v>
      </c>
      <c r="Q85" s="30" t="s">
        <v>334</v>
      </c>
      <c r="R85" s="30" t="s">
        <v>335</v>
      </c>
      <c r="S85" s="29"/>
      <c r="T85" s="37">
        <v>82</v>
      </c>
      <c r="U85" s="36">
        <v>10.25</v>
      </c>
      <c r="V85" s="37">
        <v>82</v>
      </c>
      <c r="W85" s="37">
        <v>0</v>
      </c>
      <c r="X85" s="28" t="s">
        <v>1312</v>
      </c>
      <c r="Z85" s="24"/>
      <c r="AA85" s="23"/>
    </row>
    <row r="86" spans="1:27" s="22" customFormat="1" ht="52.5" customHeight="1">
      <c r="A86" s="41" t="s">
        <v>1716</v>
      </c>
      <c r="B86" s="40" t="s">
        <v>1840</v>
      </c>
      <c r="C86" s="30" t="s">
        <v>284</v>
      </c>
      <c r="D86" s="41">
        <v>173</v>
      </c>
      <c r="E86" s="31" t="s">
        <v>66</v>
      </c>
      <c r="F86" s="30"/>
      <c r="G86" s="30"/>
      <c r="H86" s="30"/>
      <c r="I86" s="30"/>
      <c r="J86" s="30"/>
      <c r="K86" s="31" t="s">
        <v>86</v>
      </c>
      <c r="L86" s="31" t="s">
        <v>108</v>
      </c>
      <c r="M86" s="30" t="s">
        <v>1394</v>
      </c>
      <c r="N86" s="30" t="s">
        <v>336</v>
      </c>
      <c r="O86" s="31" t="s">
        <v>108</v>
      </c>
      <c r="P86" s="31" t="s">
        <v>105</v>
      </c>
      <c r="Q86" s="30" t="s">
        <v>337</v>
      </c>
      <c r="R86" s="30" t="s">
        <v>338</v>
      </c>
      <c r="S86" s="29"/>
      <c r="T86" s="37">
        <v>94</v>
      </c>
      <c r="U86" s="36">
        <v>2.35</v>
      </c>
      <c r="V86" s="37">
        <v>94</v>
      </c>
      <c r="W86" s="37">
        <v>0</v>
      </c>
      <c r="X86" s="28" t="s">
        <v>1312</v>
      </c>
      <c r="Z86" s="24"/>
      <c r="AA86" s="23"/>
    </row>
    <row r="87" spans="1:27" s="22" customFormat="1" ht="52.5" customHeight="1">
      <c r="A87" s="41" t="s">
        <v>1716</v>
      </c>
      <c r="B87" s="40" t="s">
        <v>1840</v>
      </c>
      <c r="C87" s="30" t="s">
        <v>284</v>
      </c>
      <c r="D87" s="41">
        <v>173</v>
      </c>
      <c r="E87" s="31" t="s">
        <v>66</v>
      </c>
      <c r="F87" s="30"/>
      <c r="G87" s="30"/>
      <c r="H87" s="30"/>
      <c r="I87" s="30"/>
      <c r="J87" s="30"/>
      <c r="K87" s="31" t="s">
        <v>86</v>
      </c>
      <c r="L87" s="31" t="s">
        <v>108</v>
      </c>
      <c r="M87" s="30" t="s">
        <v>1395</v>
      </c>
      <c r="N87" s="30" t="s">
        <v>339</v>
      </c>
      <c r="O87" s="31" t="s">
        <v>108</v>
      </c>
      <c r="P87" s="31" t="s">
        <v>105</v>
      </c>
      <c r="Q87" s="30" t="s">
        <v>340</v>
      </c>
      <c r="R87" s="30" t="s">
        <v>341</v>
      </c>
      <c r="S87" s="29"/>
      <c r="T87" s="37">
        <v>108</v>
      </c>
      <c r="U87" s="36">
        <v>5.4</v>
      </c>
      <c r="V87" s="37">
        <v>108</v>
      </c>
      <c r="W87" s="37">
        <v>0</v>
      </c>
      <c r="X87" s="28" t="s">
        <v>1312</v>
      </c>
      <c r="Z87" s="24"/>
      <c r="AA87" s="23"/>
    </row>
    <row r="88" spans="1:27" s="22" customFormat="1" ht="52.5" customHeight="1">
      <c r="A88" s="41" t="s">
        <v>1716</v>
      </c>
      <c r="B88" s="40" t="s">
        <v>1841</v>
      </c>
      <c r="C88" s="30" t="s">
        <v>284</v>
      </c>
      <c r="D88" s="41">
        <v>173</v>
      </c>
      <c r="E88" s="31" t="s">
        <v>66</v>
      </c>
      <c r="F88" s="30"/>
      <c r="G88" s="30"/>
      <c r="H88" s="30"/>
      <c r="I88" s="30"/>
      <c r="J88" s="30"/>
      <c r="K88" s="31" t="s">
        <v>86</v>
      </c>
      <c r="L88" s="31" t="s">
        <v>108</v>
      </c>
      <c r="M88" s="30" t="s">
        <v>1396</v>
      </c>
      <c r="N88" s="30" t="s">
        <v>342</v>
      </c>
      <c r="O88" s="31" t="s">
        <v>108</v>
      </c>
      <c r="P88" s="31" t="s">
        <v>105</v>
      </c>
      <c r="Q88" s="30" t="s">
        <v>343</v>
      </c>
      <c r="R88" s="30" t="s">
        <v>344</v>
      </c>
      <c r="S88" s="29"/>
      <c r="T88" s="37">
        <v>49</v>
      </c>
      <c r="U88" s="36">
        <v>0.98</v>
      </c>
      <c r="V88" s="37">
        <v>49</v>
      </c>
      <c r="W88" s="37">
        <v>0</v>
      </c>
      <c r="X88" s="28" t="s">
        <v>1312</v>
      </c>
      <c r="Z88" s="24"/>
      <c r="AA88" s="23"/>
    </row>
    <row r="89" spans="1:27" s="22" customFormat="1" ht="52.5" customHeight="1">
      <c r="A89" s="41" t="s">
        <v>1716</v>
      </c>
      <c r="B89" s="40" t="s">
        <v>1842</v>
      </c>
      <c r="C89" s="30" t="s">
        <v>284</v>
      </c>
      <c r="D89" s="41">
        <v>173</v>
      </c>
      <c r="E89" s="31" t="s">
        <v>66</v>
      </c>
      <c r="F89" s="30"/>
      <c r="G89" s="30"/>
      <c r="H89" s="30"/>
      <c r="I89" s="30"/>
      <c r="J89" s="30"/>
      <c r="K89" s="31" t="s">
        <v>86</v>
      </c>
      <c r="L89" s="31" t="s">
        <v>108</v>
      </c>
      <c r="M89" s="30" t="s">
        <v>1397</v>
      </c>
      <c r="N89" s="30" t="s">
        <v>345</v>
      </c>
      <c r="O89" s="31" t="s">
        <v>108</v>
      </c>
      <c r="P89" s="31" t="s">
        <v>89</v>
      </c>
      <c r="Q89" s="30" t="s">
        <v>346</v>
      </c>
      <c r="R89" s="30" t="s">
        <v>347</v>
      </c>
      <c r="S89" s="29"/>
      <c r="T89" s="36">
        <v>0</v>
      </c>
      <c r="U89" s="36">
        <v>0</v>
      </c>
      <c r="V89" s="37">
        <v>0</v>
      </c>
      <c r="W89" s="37">
        <v>1648</v>
      </c>
      <c r="X89" s="28" t="s">
        <v>1310</v>
      </c>
      <c r="Z89" s="24"/>
      <c r="AA89" s="23"/>
    </row>
    <row r="90" spans="1:27" s="22" customFormat="1" ht="52.5" customHeight="1">
      <c r="A90" s="41" t="s">
        <v>1716</v>
      </c>
      <c r="B90" s="40" t="s">
        <v>1843</v>
      </c>
      <c r="C90" s="30" t="s">
        <v>284</v>
      </c>
      <c r="D90" s="41">
        <v>172</v>
      </c>
      <c r="E90" s="31" t="s">
        <v>66</v>
      </c>
      <c r="F90" s="30"/>
      <c r="G90" s="30"/>
      <c r="H90" s="30"/>
      <c r="I90" s="30"/>
      <c r="J90" s="30"/>
      <c r="K90" s="31" t="s">
        <v>86</v>
      </c>
      <c r="L90" s="31" t="s">
        <v>108</v>
      </c>
      <c r="M90" s="30" t="s">
        <v>1398</v>
      </c>
      <c r="N90" s="30" t="s">
        <v>348</v>
      </c>
      <c r="O90" s="31" t="s">
        <v>108</v>
      </c>
      <c r="P90" s="31" t="s">
        <v>105</v>
      </c>
      <c r="Q90" s="30" t="s">
        <v>349</v>
      </c>
      <c r="R90" s="30" t="s">
        <v>350</v>
      </c>
      <c r="S90" s="29"/>
      <c r="T90" s="37">
        <v>19</v>
      </c>
      <c r="U90" s="36">
        <v>1.5833333333333299</v>
      </c>
      <c r="V90" s="37">
        <v>19</v>
      </c>
      <c r="W90" s="37">
        <v>0</v>
      </c>
      <c r="X90" s="28" t="s">
        <v>1312</v>
      </c>
      <c r="Z90" s="24"/>
      <c r="AA90" s="23"/>
    </row>
    <row r="91" spans="1:27" s="22" customFormat="1" ht="52.5" customHeight="1">
      <c r="A91" s="41" t="s">
        <v>1716</v>
      </c>
      <c r="B91" s="40" t="s">
        <v>1844</v>
      </c>
      <c r="C91" s="30" t="s">
        <v>284</v>
      </c>
      <c r="D91" s="41">
        <v>172</v>
      </c>
      <c r="E91" s="31" t="s">
        <v>66</v>
      </c>
      <c r="F91" s="30"/>
      <c r="G91" s="30"/>
      <c r="H91" s="30"/>
      <c r="I91" s="30"/>
      <c r="J91" s="30"/>
      <c r="K91" s="31" t="s">
        <v>86</v>
      </c>
      <c r="L91" s="31" t="s">
        <v>108</v>
      </c>
      <c r="M91" s="30" t="s">
        <v>1399</v>
      </c>
      <c r="N91" s="30" t="s">
        <v>351</v>
      </c>
      <c r="O91" s="31" t="s">
        <v>108</v>
      </c>
      <c r="P91" s="31" t="s">
        <v>105</v>
      </c>
      <c r="Q91" s="30" t="s">
        <v>352</v>
      </c>
      <c r="R91" s="30" t="s">
        <v>353</v>
      </c>
      <c r="S91" s="29"/>
      <c r="T91" s="37">
        <v>77</v>
      </c>
      <c r="U91" s="36">
        <v>1.2833333333333301</v>
      </c>
      <c r="V91" s="37">
        <v>77</v>
      </c>
      <c r="W91" s="37">
        <v>0</v>
      </c>
      <c r="X91" s="28" t="s">
        <v>1312</v>
      </c>
      <c r="Z91" s="24"/>
      <c r="AA91" s="23"/>
    </row>
    <row r="92" spans="1:27" s="22" customFormat="1" ht="52.5" customHeight="1">
      <c r="A92" s="41" t="s">
        <v>1716</v>
      </c>
      <c r="B92" s="40" t="s">
        <v>1845</v>
      </c>
      <c r="C92" s="30" t="s">
        <v>284</v>
      </c>
      <c r="D92" s="41">
        <v>172</v>
      </c>
      <c r="E92" s="31" t="s">
        <v>66</v>
      </c>
      <c r="F92" s="30"/>
      <c r="G92" s="30"/>
      <c r="H92" s="30"/>
      <c r="I92" s="30"/>
      <c r="J92" s="30"/>
      <c r="K92" s="31" t="s">
        <v>86</v>
      </c>
      <c r="L92" s="31" t="s">
        <v>108</v>
      </c>
      <c r="M92" s="30" t="s">
        <v>1400</v>
      </c>
      <c r="N92" s="30" t="s">
        <v>354</v>
      </c>
      <c r="O92" s="31" t="s">
        <v>108</v>
      </c>
      <c r="P92" s="31" t="s">
        <v>105</v>
      </c>
      <c r="Q92" s="30" t="s">
        <v>355</v>
      </c>
      <c r="R92" s="30" t="s">
        <v>356</v>
      </c>
      <c r="S92" s="29"/>
      <c r="T92" s="37">
        <v>84</v>
      </c>
      <c r="U92" s="36">
        <v>0.875</v>
      </c>
      <c r="V92" s="37">
        <v>84</v>
      </c>
      <c r="W92" s="37">
        <v>0</v>
      </c>
      <c r="X92" s="28" t="s">
        <v>1312</v>
      </c>
      <c r="Z92" s="24"/>
      <c r="AA92" s="23"/>
    </row>
    <row r="93" spans="1:27" s="22" customFormat="1" ht="52.5" customHeight="1">
      <c r="A93" s="41" t="s">
        <v>1716</v>
      </c>
      <c r="B93" s="40" t="s">
        <v>1846</v>
      </c>
      <c r="C93" s="30" t="s">
        <v>284</v>
      </c>
      <c r="D93" s="41">
        <v>172</v>
      </c>
      <c r="E93" s="31" t="s">
        <v>66</v>
      </c>
      <c r="F93" s="30"/>
      <c r="G93" s="30"/>
      <c r="H93" s="30"/>
      <c r="I93" s="30"/>
      <c r="J93" s="30"/>
      <c r="K93" s="31" t="s">
        <v>86</v>
      </c>
      <c r="L93" s="31" t="s">
        <v>108</v>
      </c>
      <c r="M93" s="30" t="s">
        <v>1401</v>
      </c>
      <c r="N93" s="30" t="s">
        <v>357</v>
      </c>
      <c r="O93" s="31" t="s">
        <v>108</v>
      </c>
      <c r="P93" s="31" t="s">
        <v>89</v>
      </c>
      <c r="Q93" s="30" t="s">
        <v>358</v>
      </c>
      <c r="R93" s="30" t="s">
        <v>359</v>
      </c>
      <c r="S93" s="29"/>
      <c r="T93" s="36">
        <v>1</v>
      </c>
      <c r="U93" s="36">
        <v>1</v>
      </c>
      <c r="V93" s="37">
        <v>2884</v>
      </c>
      <c r="W93" s="37">
        <v>2884</v>
      </c>
      <c r="X93" s="28" t="s">
        <v>1310</v>
      </c>
      <c r="Z93" s="24"/>
      <c r="AA93" s="23"/>
    </row>
    <row r="94" spans="1:27" s="22" customFormat="1" ht="52.5" customHeight="1">
      <c r="A94" s="41" t="s">
        <v>1716</v>
      </c>
      <c r="B94" s="40" t="s">
        <v>1847</v>
      </c>
      <c r="C94" s="30" t="s">
        <v>284</v>
      </c>
      <c r="D94" s="41">
        <v>172</v>
      </c>
      <c r="E94" s="31" t="s">
        <v>66</v>
      </c>
      <c r="F94" s="30"/>
      <c r="G94" s="30"/>
      <c r="H94" s="30"/>
      <c r="I94" s="30"/>
      <c r="J94" s="30"/>
      <c r="K94" s="31" t="s">
        <v>86</v>
      </c>
      <c r="L94" s="31" t="s">
        <v>108</v>
      </c>
      <c r="M94" s="30" t="s">
        <v>1402</v>
      </c>
      <c r="N94" s="30" t="s">
        <v>360</v>
      </c>
      <c r="O94" s="31" t="s">
        <v>108</v>
      </c>
      <c r="P94" s="31" t="s">
        <v>105</v>
      </c>
      <c r="Q94" s="30" t="s">
        <v>361</v>
      </c>
      <c r="R94" s="30" t="s">
        <v>362</v>
      </c>
      <c r="S94" s="29"/>
      <c r="T94" s="37">
        <v>13</v>
      </c>
      <c r="U94" s="36">
        <v>1.0833333333333299</v>
      </c>
      <c r="V94" s="37">
        <v>13</v>
      </c>
      <c r="W94" s="37">
        <v>0</v>
      </c>
      <c r="X94" s="28" t="s">
        <v>1312</v>
      </c>
      <c r="Z94" s="24"/>
      <c r="AA94" s="23"/>
    </row>
    <row r="95" spans="1:27" s="22" customFormat="1" ht="52.5" customHeight="1">
      <c r="A95" s="41" t="s">
        <v>1716</v>
      </c>
      <c r="B95" s="40" t="s">
        <v>1847</v>
      </c>
      <c r="C95" s="30" t="s">
        <v>284</v>
      </c>
      <c r="D95" s="41">
        <v>172</v>
      </c>
      <c r="E95" s="31" t="s">
        <v>66</v>
      </c>
      <c r="F95" s="30"/>
      <c r="G95" s="30"/>
      <c r="H95" s="30"/>
      <c r="I95" s="30"/>
      <c r="J95" s="30"/>
      <c r="K95" s="31" t="s">
        <v>86</v>
      </c>
      <c r="L95" s="31" t="s">
        <v>108</v>
      </c>
      <c r="M95" s="30" t="s">
        <v>1403</v>
      </c>
      <c r="N95" s="30" t="s">
        <v>363</v>
      </c>
      <c r="O95" s="31" t="s">
        <v>108</v>
      </c>
      <c r="P95" s="31" t="s">
        <v>105</v>
      </c>
      <c r="Q95" s="30" t="s">
        <v>364</v>
      </c>
      <c r="R95" s="30" t="s">
        <v>365</v>
      </c>
      <c r="S95" s="29"/>
      <c r="T95" s="37">
        <v>11</v>
      </c>
      <c r="U95" s="36">
        <v>1.2222222222222201</v>
      </c>
      <c r="V95" s="37">
        <v>11</v>
      </c>
      <c r="W95" s="37">
        <v>0</v>
      </c>
      <c r="X95" s="28" t="s">
        <v>1312</v>
      </c>
      <c r="Z95" s="24"/>
      <c r="AA95" s="23"/>
    </row>
    <row r="96" spans="1:27" s="22" customFormat="1" ht="52.5" customHeight="1">
      <c r="A96" s="41" t="s">
        <v>1716</v>
      </c>
      <c r="B96" s="40" t="s">
        <v>1848</v>
      </c>
      <c r="C96" s="30" t="s">
        <v>284</v>
      </c>
      <c r="D96" s="41">
        <v>173</v>
      </c>
      <c r="E96" s="31" t="s">
        <v>66</v>
      </c>
      <c r="F96" s="30"/>
      <c r="G96" s="30"/>
      <c r="H96" s="30"/>
      <c r="I96" s="30"/>
      <c r="J96" s="30"/>
      <c r="K96" s="31" t="s">
        <v>86</v>
      </c>
      <c r="L96" s="31" t="s">
        <v>108</v>
      </c>
      <c r="M96" s="30" t="s">
        <v>1404</v>
      </c>
      <c r="N96" s="30" t="s">
        <v>366</v>
      </c>
      <c r="O96" s="31" t="s">
        <v>108</v>
      </c>
      <c r="P96" s="31" t="s">
        <v>105</v>
      </c>
      <c r="Q96" s="30" t="s">
        <v>367</v>
      </c>
      <c r="R96" s="30" t="s">
        <v>368</v>
      </c>
      <c r="S96" s="29"/>
      <c r="T96" s="37">
        <v>72</v>
      </c>
      <c r="U96" s="36">
        <v>0.96</v>
      </c>
      <c r="V96" s="37">
        <v>72</v>
      </c>
      <c r="W96" s="37">
        <v>0</v>
      </c>
      <c r="X96" s="28" t="s">
        <v>1312</v>
      </c>
      <c r="Z96" s="24"/>
      <c r="AA96" s="23"/>
    </row>
    <row r="97" spans="1:27" s="22" customFormat="1" ht="52.5" customHeight="1">
      <c r="A97" s="41" t="s">
        <v>1716</v>
      </c>
      <c r="B97" s="40" t="s">
        <v>1849</v>
      </c>
      <c r="C97" s="30" t="s">
        <v>284</v>
      </c>
      <c r="D97" s="41">
        <v>173</v>
      </c>
      <c r="E97" s="31" t="s">
        <v>66</v>
      </c>
      <c r="F97" s="30"/>
      <c r="G97" s="30"/>
      <c r="H97" s="30"/>
      <c r="I97" s="30"/>
      <c r="J97" s="30"/>
      <c r="K97" s="31" t="s">
        <v>86</v>
      </c>
      <c r="L97" s="31" t="s">
        <v>108</v>
      </c>
      <c r="M97" s="30" t="s">
        <v>1405</v>
      </c>
      <c r="N97" s="30" t="s">
        <v>369</v>
      </c>
      <c r="O97" s="31" t="s">
        <v>108</v>
      </c>
      <c r="P97" s="31" t="s">
        <v>105</v>
      </c>
      <c r="Q97" s="30" t="s">
        <v>370</v>
      </c>
      <c r="R97" s="30" t="s">
        <v>371</v>
      </c>
      <c r="S97" s="29"/>
      <c r="T97" s="37">
        <v>52</v>
      </c>
      <c r="U97" s="36">
        <v>0.69333333333333302</v>
      </c>
      <c r="V97" s="37">
        <v>52</v>
      </c>
      <c r="W97" s="37">
        <v>0</v>
      </c>
      <c r="X97" s="28" t="s">
        <v>1312</v>
      </c>
      <c r="Z97" s="24"/>
      <c r="AA97" s="23"/>
    </row>
    <row r="98" spans="1:27" s="22" customFormat="1" ht="52.5" customHeight="1">
      <c r="A98" s="41" t="s">
        <v>1716</v>
      </c>
      <c r="B98" s="40" t="s">
        <v>1849</v>
      </c>
      <c r="C98" s="30" t="s">
        <v>284</v>
      </c>
      <c r="D98" s="41">
        <v>173</v>
      </c>
      <c r="E98" s="31" t="s">
        <v>66</v>
      </c>
      <c r="F98" s="30"/>
      <c r="G98" s="30"/>
      <c r="H98" s="30"/>
      <c r="I98" s="30"/>
      <c r="J98" s="30"/>
      <c r="K98" s="31" t="s">
        <v>86</v>
      </c>
      <c r="L98" s="31" t="s">
        <v>108</v>
      </c>
      <c r="M98" s="30" t="s">
        <v>1406</v>
      </c>
      <c r="N98" s="30" t="s">
        <v>372</v>
      </c>
      <c r="O98" s="31" t="s">
        <v>108</v>
      </c>
      <c r="P98" s="31" t="s">
        <v>105</v>
      </c>
      <c r="Q98" s="30" t="s">
        <v>373</v>
      </c>
      <c r="R98" s="30" t="s">
        <v>374</v>
      </c>
      <c r="S98" s="29"/>
      <c r="T98" s="37">
        <v>48</v>
      </c>
      <c r="U98" s="36">
        <v>8</v>
      </c>
      <c r="V98" s="37">
        <v>48</v>
      </c>
      <c r="W98" s="37">
        <v>0</v>
      </c>
      <c r="X98" s="28" t="s">
        <v>1312</v>
      </c>
      <c r="Z98" s="24"/>
      <c r="AA98" s="23"/>
    </row>
    <row r="99" spans="1:27" s="22" customFormat="1" ht="52.5" customHeight="1">
      <c r="A99" s="41" t="s">
        <v>1728</v>
      </c>
      <c r="B99" s="40" t="s">
        <v>1729</v>
      </c>
      <c r="C99" s="30" t="s">
        <v>375</v>
      </c>
      <c r="D99" s="41">
        <v>134</v>
      </c>
      <c r="E99" s="31" t="s">
        <v>67</v>
      </c>
      <c r="F99" s="30">
        <v>2072901.24</v>
      </c>
      <c r="G99" s="30">
        <v>2152877.35</v>
      </c>
      <c r="H99" s="30">
        <v>8613.24</v>
      </c>
      <c r="I99" s="30">
        <v>0</v>
      </c>
      <c r="J99" s="30">
        <v>2133928.66</v>
      </c>
      <c r="K99" s="31" t="s">
        <v>86</v>
      </c>
      <c r="L99" s="31" t="s">
        <v>87</v>
      </c>
      <c r="M99" s="30" t="s">
        <v>1407</v>
      </c>
      <c r="N99" s="30" t="s">
        <v>376</v>
      </c>
      <c r="O99" s="31" t="s">
        <v>87</v>
      </c>
      <c r="P99" s="31" t="s">
        <v>94</v>
      </c>
      <c r="Q99" s="30" t="s">
        <v>377</v>
      </c>
      <c r="R99" s="30" t="s">
        <v>378</v>
      </c>
      <c r="S99" s="29"/>
      <c r="T99" s="36">
        <v>0.59260000000000002</v>
      </c>
      <c r="U99" s="36">
        <v>-11.852</v>
      </c>
      <c r="V99" s="37">
        <v>43</v>
      </c>
      <c r="W99" s="37">
        <v>27</v>
      </c>
      <c r="X99" s="28" t="s">
        <v>1311</v>
      </c>
      <c r="Z99" s="24"/>
      <c r="AA99" s="23"/>
    </row>
    <row r="100" spans="1:27" s="22" customFormat="1" ht="52.5" customHeight="1">
      <c r="A100" s="41" t="s">
        <v>1728</v>
      </c>
      <c r="B100" s="40" t="s">
        <v>1729</v>
      </c>
      <c r="C100" s="30" t="s">
        <v>375</v>
      </c>
      <c r="D100" s="41">
        <v>134</v>
      </c>
      <c r="E100" s="31" t="s">
        <v>67</v>
      </c>
      <c r="F100" s="30"/>
      <c r="G100" s="30"/>
      <c r="H100" s="30"/>
      <c r="I100" s="30"/>
      <c r="J100" s="30"/>
      <c r="K100" s="31" t="s">
        <v>86</v>
      </c>
      <c r="L100" s="31" t="s">
        <v>92</v>
      </c>
      <c r="M100" s="30" t="s">
        <v>1408</v>
      </c>
      <c r="N100" s="30" t="s">
        <v>379</v>
      </c>
      <c r="O100" s="31" t="s">
        <v>92</v>
      </c>
      <c r="P100" s="31" t="s">
        <v>89</v>
      </c>
      <c r="Q100" s="30" t="s">
        <v>380</v>
      </c>
      <c r="R100" s="30" t="s">
        <v>381</v>
      </c>
      <c r="S100" s="29"/>
      <c r="T100" s="36">
        <v>0</v>
      </c>
      <c r="U100" s="36">
        <v>0</v>
      </c>
      <c r="V100" s="37">
        <v>0</v>
      </c>
      <c r="W100" s="37">
        <v>0</v>
      </c>
      <c r="X100" s="28" t="s">
        <v>1310</v>
      </c>
      <c r="Z100" s="24"/>
      <c r="AA100" s="23"/>
    </row>
    <row r="101" spans="1:27" s="22" customFormat="1" ht="52.5" customHeight="1">
      <c r="A101" s="41" t="s">
        <v>1728</v>
      </c>
      <c r="B101" s="40" t="s">
        <v>1730</v>
      </c>
      <c r="C101" s="30" t="s">
        <v>375</v>
      </c>
      <c r="D101" s="41">
        <v>134</v>
      </c>
      <c r="E101" s="31" t="s">
        <v>67</v>
      </c>
      <c r="F101" s="30">
        <v>10900</v>
      </c>
      <c r="G101" s="30">
        <v>10900</v>
      </c>
      <c r="H101" s="30">
        <v>0</v>
      </c>
      <c r="I101" s="30">
        <v>0</v>
      </c>
      <c r="J101" s="30">
        <v>0</v>
      </c>
      <c r="K101" s="31" t="s">
        <v>86</v>
      </c>
      <c r="L101" s="31" t="s">
        <v>97</v>
      </c>
      <c r="M101" s="30" t="s">
        <v>1409</v>
      </c>
      <c r="N101" s="30" t="s">
        <v>382</v>
      </c>
      <c r="O101" s="31" t="s">
        <v>97</v>
      </c>
      <c r="P101" s="31" t="s">
        <v>105</v>
      </c>
      <c r="Q101" s="30" t="s">
        <v>383</v>
      </c>
      <c r="R101" s="30" t="s">
        <v>384</v>
      </c>
      <c r="S101" s="29"/>
      <c r="T101" s="37">
        <v>0</v>
      </c>
      <c r="U101" s="36">
        <v>0</v>
      </c>
      <c r="V101" s="37">
        <v>0</v>
      </c>
      <c r="W101" s="37">
        <v>0</v>
      </c>
      <c r="X101" s="28" t="s">
        <v>1312</v>
      </c>
      <c r="Z101" s="24"/>
      <c r="AA101" s="23"/>
    </row>
    <row r="102" spans="1:27" s="22" customFormat="1" ht="52.5" customHeight="1">
      <c r="A102" s="41" t="s">
        <v>1728</v>
      </c>
      <c r="B102" s="40" t="s">
        <v>1731</v>
      </c>
      <c r="C102" s="30" t="s">
        <v>375</v>
      </c>
      <c r="D102" s="41">
        <v>134</v>
      </c>
      <c r="E102" s="31" t="s">
        <v>67</v>
      </c>
      <c r="F102" s="30">
        <v>7500</v>
      </c>
      <c r="G102" s="30">
        <v>7500</v>
      </c>
      <c r="H102" s="30">
        <v>0</v>
      </c>
      <c r="I102" s="30">
        <v>0</v>
      </c>
      <c r="J102" s="30">
        <v>7320.2</v>
      </c>
      <c r="K102" s="31" t="s">
        <v>86</v>
      </c>
      <c r="L102" s="31" t="s">
        <v>97</v>
      </c>
      <c r="M102" s="30" t="s">
        <v>1410</v>
      </c>
      <c r="N102" s="30" t="s">
        <v>385</v>
      </c>
      <c r="O102" s="31" t="s">
        <v>97</v>
      </c>
      <c r="P102" s="31" t="s">
        <v>89</v>
      </c>
      <c r="Q102" s="30" t="s">
        <v>386</v>
      </c>
      <c r="R102" s="30" t="s">
        <v>387</v>
      </c>
      <c r="S102" s="29"/>
      <c r="T102" s="36">
        <v>1</v>
      </c>
      <c r="U102" s="36">
        <v>1</v>
      </c>
      <c r="V102" s="37">
        <v>681</v>
      </c>
      <c r="W102" s="37">
        <v>681</v>
      </c>
      <c r="X102" s="28" t="s">
        <v>1310</v>
      </c>
      <c r="Z102" s="24"/>
      <c r="AA102" s="23"/>
    </row>
    <row r="103" spans="1:27" s="22" customFormat="1" ht="52.5" customHeight="1">
      <c r="A103" s="41" t="s">
        <v>1728</v>
      </c>
      <c r="B103" s="40" t="s">
        <v>1732</v>
      </c>
      <c r="C103" s="30" t="s">
        <v>375</v>
      </c>
      <c r="D103" s="41">
        <v>134</v>
      </c>
      <c r="E103" s="31" t="s">
        <v>67</v>
      </c>
      <c r="F103" s="30">
        <v>8700</v>
      </c>
      <c r="G103" s="30">
        <v>8700</v>
      </c>
      <c r="H103" s="30">
        <v>0</v>
      </c>
      <c r="I103" s="30">
        <v>0</v>
      </c>
      <c r="J103" s="30">
        <v>0</v>
      </c>
      <c r="K103" s="31" t="s">
        <v>86</v>
      </c>
      <c r="L103" s="31" t="s">
        <v>97</v>
      </c>
      <c r="M103" s="30" t="s">
        <v>1411</v>
      </c>
      <c r="N103" s="30" t="s">
        <v>388</v>
      </c>
      <c r="O103" s="31" t="s">
        <v>97</v>
      </c>
      <c r="P103" s="31" t="s">
        <v>89</v>
      </c>
      <c r="Q103" s="30" t="s">
        <v>389</v>
      </c>
      <c r="R103" s="30" t="s">
        <v>390</v>
      </c>
      <c r="S103" s="29"/>
      <c r="T103" s="36">
        <v>1</v>
      </c>
      <c r="U103" s="36">
        <v>1</v>
      </c>
      <c r="V103" s="37">
        <v>9</v>
      </c>
      <c r="W103" s="37">
        <v>9</v>
      </c>
      <c r="X103" s="28" t="s">
        <v>1310</v>
      </c>
      <c r="Z103" s="24"/>
      <c r="AA103" s="23"/>
    </row>
    <row r="104" spans="1:27" s="22" customFormat="1" ht="52.5" customHeight="1">
      <c r="A104" s="41" t="s">
        <v>1728</v>
      </c>
      <c r="B104" s="40" t="s">
        <v>1733</v>
      </c>
      <c r="C104" s="30" t="s">
        <v>375</v>
      </c>
      <c r="D104" s="41">
        <v>134</v>
      </c>
      <c r="E104" s="31" t="s">
        <v>67</v>
      </c>
      <c r="F104" s="30">
        <v>3700</v>
      </c>
      <c r="G104" s="30">
        <v>3700</v>
      </c>
      <c r="H104" s="30">
        <v>0</v>
      </c>
      <c r="I104" s="30">
        <v>0</v>
      </c>
      <c r="J104" s="30">
        <v>880</v>
      </c>
      <c r="K104" s="31" t="s">
        <v>86</v>
      </c>
      <c r="L104" s="31" t="s">
        <v>97</v>
      </c>
      <c r="M104" s="30" t="s">
        <v>1412</v>
      </c>
      <c r="N104" s="30" t="s">
        <v>391</v>
      </c>
      <c r="O104" s="31" t="s">
        <v>97</v>
      </c>
      <c r="P104" s="31" t="s">
        <v>105</v>
      </c>
      <c r="Q104" s="30" t="s">
        <v>392</v>
      </c>
      <c r="R104" s="30" t="s">
        <v>393</v>
      </c>
      <c r="S104" s="29"/>
      <c r="T104" s="37">
        <v>23</v>
      </c>
      <c r="U104" s="36">
        <v>5.75</v>
      </c>
      <c r="V104" s="37">
        <v>23</v>
      </c>
      <c r="W104" s="37">
        <v>0</v>
      </c>
      <c r="X104" s="28" t="s">
        <v>1312</v>
      </c>
      <c r="Z104" s="24"/>
      <c r="AA104" s="23"/>
    </row>
    <row r="105" spans="1:27" s="22" customFormat="1" ht="52.5" customHeight="1">
      <c r="A105" s="41" t="s">
        <v>1728</v>
      </c>
      <c r="B105" s="40" t="s">
        <v>1734</v>
      </c>
      <c r="C105" s="30" t="s">
        <v>375</v>
      </c>
      <c r="D105" s="41">
        <v>134</v>
      </c>
      <c r="E105" s="31" t="s">
        <v>67</v>
      </c>
      <c r="F105" s="30">
        <v>5000</v>
      </c>
      <c r="G105" s="30">
        <v>5000</v>
      </c>
      <c r="H105" s="30">
        <v>0</v>
      </c>
      <c r="I105" s="30">
        <v>0</v>
      </c>
      <c r="J105" s="30">
        <v>3662</v>
      </c>
      <c r="K105" s="31" t="s">
        <v>86</v>
      </c>
      <c r="L105" s="31" t="s">
        <v>97</v>
      </c>
      <c r="M105" s="30" t="s">
        <v>1413</v>
      </c>
      <c r="N105" s="30" t="s">
        <v>394</v>
      </c>
      <c r="O105" s="31" t="s">
        <v>97</v>
      </c>
      <c r="P105" s="31" t="s">
        <v>89</v>
      </c>
      <c r="Q105" s="30" t="s">
        <v>395</v>
      </c>
      <c r="R105" s="30" t="s">
        <v>396</v>
      </c>
      <c r="S105" s="29"/>
      <c r="T105" s="36">
        <v>1.9443999999999999</v>
      </c>
      <c r="U105" s="36">
        <v>3.2406666666666597</v>
      </c>
      <c r="V105" s="37">
        <v>35</v>
      </c>
      <c r="W105" s="37">
        <v>18</v>
      </c>
      <c r="X105" s="28" t="s">
        <v>1310</v>
      </c>
      <c r="Z105" s="24"/>
      <c r="AA105" s="23"/>
    </row>
    <row r="106" spans="1:27" s="22" customFormat="1" ht="52.5" customHeight="1">
      <c r="A106" s="41" t="s">
        <v>1728</v>
      </c>
      <c r="B106" s="40" t="s">
        <v>1735</v>
      </c>
      <c r="C106" s="30" t="s">
        <v>375</v>
      </c>
      <c r="D106" s="41">
        <v>134</v>
      </c>
      <c r="E106" s="31" t="s">
        <v>67</v>
      </c>
      <c r="F106" s="30">
        <v>2700</v>
      </c>
      <c r="G106" s="30">
        <v>2700</v>
      </c>
      <c r="H106" s="30">
        <v>0</v>
      </c>
      <c r="I106" s="30">
        <v>0</v>
      </c>
      <c r="J106" s="30">
        <v>1950</v>
      </c>
      <c r="K106" s="31" t="s">
        <v>86</v>
      </c>
      <c r="L106" s="31" t="s">
        <v>97</v>
      </c>
      <c r="M106" s="30" t="s">
        <v>1414</v>
      </c>
      <c r="N106" s="30" t="s">
        <v>397</v>
      </c>
      <c r="O106" s="31" t="s">
        <v>97</v>
      </c>
      <c r="P106" s="31" t="s">
        <v>105</v>
      </c>
      <c r="Q106" s="30" t="s">
        <v>398</v>
      </c>
      <c r="R106" s="30" t="s">
        <v>399</v>
      </c>
      <c r="S106" s="29"/>
      <c r="T106" s="37">
        <v>16</v>
      </c>
      <c r="U106" s="36">
        <v>4</v>
      </c>
      <c r="V106" s="37">
        <v>16</v>
      </c>
      <c r="W106" s="37">
        <v>0</v>
      </c>
      <c r="X106" s="28" t="s">
        <v>1312</v>
      </c>
      <c r="Z106" s="24"/>
      <c r="AA106" s="23"/>
    </row>
    <row r="107" spans="1:27" s="22" customFormat="1" ht="52.5" customHeight="1">
      <c r="A107" s="41" t="s">
        <v>1728</v>
      </c>
      <c r="B107" s="40" t="s">
        <v>1736</v>
      </c>
      <c r="C107" s="30" t="s">
        <v>375</v>
      </c>
      <c r="D107" s="41">
        <v>134</v>
      </c>
      <c r="E107" s="31" t="s">
        <v>67</v>
      </c>
      <c r="F107" s="30">
        <v>5000</v>
      </c>
      <c r="G107" s="30">
        <v>5000</v>
      </c>
      <c r="H107" s="30">
        <v>0</v>
      </c>
      <c r="I107" s="30">
        <v>0</v>
      </c>
      <c r="J107" s="30">
        <v>0</v>
      </c>
      <c r="K107" s="31" t="s">
        <v>86</v>
      </c>
      <c r="L107" s="31" t="s">
        <v>97</v>
      </c>
      <c r="M107" s="30" t="s">
        <v>1415</v>
      </c>
      <c r="N107" s="30" t="s">
        <v>382</v>
      </c>
      <c r="O107" s="31" t="s">
        <v>97</v>
      </c>
      <c r="P107" s="31" t="s">
        <v>105</v>
      </c>
      <c r="Q107" s="30" t="s">
        <v>400</v>
      </c>
      <c r="R107" s="30" t="s">
        <v>401</v>
      </c>
      <c r="S107" s="29"/>
      <c r="T107" s="37">
        <v>0</v>
      </c>
      <c r="U107" s="36">
        <v>0</v>
      </c>
      <c r="V107" s="37">
        <v>0</v>
      </c>
      <c r="W107" s="37">
        <v>0</v>
      </c>
      <c r="X107" s="28" t="s">
        <v>1312</v>
      </c>
      <c r="Z107" s="24"/>
      <c r="AA107" s="23"/>
    </row>
    <row r="108" spans="1:27" s="22" customFormat="1" ht="52.5" customHeight="1">
      <c r="A108" s="41" t="s">
        <v>1728</v>
      </c>
      <c r="B108" s="40" t="s">
        <v>1737</v>
      </c>
      <c r="C108" s="30" t="s">
        <v>375</v>
      </c>
      <c r="D108" s="41">
        <v>134</v>
      </c>
      <c r="E108" s="31" t="s">
        <v>67</v>
      </c>
      <c r="F108" s="30">
        <v>3000</v>
      </c>
      <c r="G108" s="30">
        <v>3000</v>
      </c>
      <c r="H108" s="30">
        <v>0</v>
      </c>
      <c r="I108" s="30">
        <v>0</v>
      </c>
      <c r="J108" s="30">
        <v>0</v>
      </c>
      <c r="K108" s="31" t="s">
        <v>86</v>
      </c>
      <c r="L108" s="31" t="s">
        <v>97</v>
      </c>
      <c r="M108" s="30" t="s">
        <v>1416</v>
      </c>
      <c r="N108" s="30" t="s">
        <v>402</v>
      </c>
      <c r="O108" s="31" t="s">
        <v>97</v>
      </c>
      <c r="P108" s="31" t="s">
        <v>89</v>
      </c>
      <c r="Q108" s="30" t="s">
        <v>403</v>
      </c>
      <c r="R108" s="30" t="s">
        <v>404</v>
      </c>
      <c r="S108" s="29"/>
      <c r="T108" s="36">
        <v>0</v>
      </c>
      <c r="U108" s="36">
        <v>0</v>
      </c>
      <c r="V108" s="37">
        <v>0</v>
      </c>
      <c r="W108" s="37">
        <v>0</v>
      </c>
      <c r="X108" s="28" t="s">
        <v>1310</v>
      </c>
      <c r="Z108" s="24"/>
      <c r="AA108" s="23"/>
    </row>
    <row r="109" spans="1:27" s="22" customFormat="1" ht="52.5" customHeight="1">
      <c r="A109" s="41" t="s">
        <v>1728</v>
      </c>
      <c r="B109" s="40" t="s">
        <v>1730</v>
      </c>
      <c r="C109" s="30" t="s">
        <v>375</v>
      </c>
      <c r="D109" s="41">
        <v>134</v>
      </c>
      <c r="E109" s="31" t="s">
        <v>67</v>
      </c>
      <c r="F109" s="30"/>
      <c r="G109" s="30"/>
      <c r="H109" s="30"/>
      <c r="I109" s="30"/>
      <c r="J109" s="30"/>
      <c r="K109" s="31" t="s">
        <v>86</v>
      </c>
      <c r="L109" s="31" t="s">
        <v>108</v>
      </c>
      <c r="M109" s="30" t="s">
        <v>1417</v>
      </c>
      <c r="N109" s="30" t="s">
        <v>405</v>
      </c>
      <c r="O109" s="31" t="s">
        <v>108</v>
      </c>
      <c r="P109" s="31" t="s">
        <v>105</v>
      </c>
      <c r="Q109" s="30" t="s">
        <v>406</v>
      </c>
      <c r="R109" s="30" t="s">
        <v>407</v>
      </c>
      <c r="S109" s="29"/>
      <c r="T109" s="37">
        <v>23</v>
      </c>
      <c r="U109" s="36">
        <v>0.28749999999999898</v>
      </c>
      <c r="V109" s="37">
        <v>23</v>
      </c>
      <c r="W109" s="37">
        <v>0</v>
      </c>
      <c r="X109" s="28" t="s">
        <v>1312</v>
      </c>
      <c r="Z109" s="24"/>
      <c r="AA109" s="23"/>
    </row>
    <row r="110" spans="1:27" s="22" customFormat="1" ht="52.5" customHeight="1">
      <c r="A110" s="41" t="s">
        <v>1728</v>
      </c>
      <c r="B110" s="40" t="s">
        <v>1731</v>
      </c>
      <c r="C110" s="30" t="s">
        <v>375</v>
      </c>
      <c r="D110" s="41">
        <v>134</v>
      </c>
      <c r="E110" s="31" t="s">
        <v>67</v>
      </c>
      <c r="F110" s="30"/>
      <c r="G110" s="30"/>
      <c r="H110" s="30"/>
      <c r="I110" s="30"/>
      <c r="J110" s="30"/>
      <c r="K110" s="31" t="s">
        <v>86</v>
      </c>
      <c r="L110" s="31" t="s">
        <v>108</v>
      </c>
      <c r="M110" s="30" t="s">
        <v>1418</v>
      </c>
      <c r="N110" s="30" t="s">
        <v>408</v>
      </c>
      <c r="O110" s="31" t="s">
        <v>108</v>
      </c>
      <c r="P110" s="31" t="s">
        <v>89</v>
      </c>
      <c r="Q110" s="30" t="s">
        <v>409</v>
      </c>
      <c r="R110" s="30" t="s">
        <v>410</v>
      </c>
      <c r="S110" s="29"/>
      <c r="T110" s="36">
        <v>1</v>
      </c>
      <c r="U110" s="36">
        <v>1</v>
      </c>
      <c r="V110" s="37">
        <v>681</v>
      </c>
      <c r="W110" s="37">
        <v>681</v>
      </c>
      <c r="X110" s="28" t="s">
        <v>1310</v>
      </c>
      <c r="Z110" s="24"/>
      <c r="AA110" s="23"/>
    </row>
    <row r="111" spans="1:27" s="22" customFormat="1" ht="52.5" customHeight="1">
      <c r="A111" s="41" t="s">
        <v>1728</v>
      </c>
      <c r="B111" s="40" t="s">
        <v>1732</v>
      </c>
      <c r="C111" s="30" t="s">
        <v>375</v>
      </c>
      <c r="D111" s="41">
        <v>134</v>
      </c>
      <c r="E111" s="31" t="s">
        <v>67</v>
      </c>
      <c r="F111" s="30"/>
      <c r="G111" s="30"/>
      <c r="H111" s="30"/>
      <c r="I111" s="30"/>
      <c r="J111" s="30"/>
      <c r="K111" s="31" t="s">
        <v>86</v>
      </c>
      <c r="L111" s="31" t="s">
        <v>108</v>
      </c>
      <c r="M111" s="30" t="s">
        <v>1419</v>
      </c>
      <c r="N111" s="30" t="s">
        <v>411</v>
      </c>
      <c r="O111" s="31" t="s">
        <v>108</v>
      </c>
      <c r="P111" s="31" t="s">
        <v>89</v>
      </c>
      <c r="Q111" s="30" t="s">
        <v>412</v>
      </c>
      <c r="R111" s="30" t="s">
        <v>413</v>
      </c>
      <c r="S111" s="29"/>
      <c r="T111" s="36">
        <v>1</v>
      </c>
      <c r="U111" s="36">
        <v>1</v>
      </c>
      <c r="V111" s="37">
        <v>9</v>
      </c>
      <c r="W111" s="37">
        <v>9</v>
      </c>
      <c r="X111" s="28" t="s">
        <v>1310</v>
      </c>
      <c r="Z111" s="24"/>
      <c r="AA111" s="23"/>
    </row>
    <row r="112" spans="1:27" s="22" customFormat="1" ht="52.5" customHeight="1">
      <c r="A112" s="41" t="s">
        <v>1728</v>
      </c>
      <c r="B112" s="40" t="s">
        <v>1733</v>
      </c>
      <c r="C112" s="30" t="s">
        <v>375</v>
      </c>
      <c r="D112" s="41">
        <v>134</v>
      </c>
      <c r="E112" s="31" t="s">
        <v>67</v>
      </c>
      <c r="F112" s="30"/>
      <c r="G112" s="30"/>
      <c r="H112" s="30"/>
      <c r="I112" s="30"/>
      <c r="J112" s="30"/>
      <c r="K112" s="31" t="s">
        <v>86</v>
      </c>
      <c r="L112" s="31" t="s">
        <v>108</v>
      </c>
      <c r="M112" s="30" t="s">
        <v>1420</v>
      </c>
      <c r="N112" s="30" t="s">
        <v>414</v>
      </c>
      <c r="O112" s="31" t="s">
        <v>108</v>
      </c>
      <c r="P112" s="31" t="s">
        <v>105</v>
      </c>
      <c r="Q112" s="30" t="s">
        <v>415</v>
      </c>
      <c r="R112" s="30" t="s">
        <v>416</v>
      </c>
      <c r="S112" s="29"/>
      <c r="T112" s="37">
        <v>22</v>
      </c>
      <c r="U112" s="36">
        <v>5.5</v>
      </c>
      <c r="V112" s="37">
        <v>22</v>
      </c>
      <c r="W112" s="37">
        <v>0</v>
      </c>
      <c r="X112" s="28" t="s">
        <v>1312</v>
      </c>
      <c r="Z112" s="24"/>
      <c r="AA112" s="23"/>
    </row>
    <row r="113" spans="1:27" s="22" customFormat="1" ht="52.5" customHeight="1">
      <c r="A113" s="41" t="s">
        <v>1728</v>
      </c>
      <c r="B113" s="40" t="s">
        <v>1734</v>
      </c>
      <c r="C113" s="30" t="s">
        <v>375</v>
      </c>
      <c r="D113" s="41">
        <v>134</v>
      </c>
      <c r="E113" s="31" t="s">
        <v>67</v>
      </c>
      <c r="F113" s="30"/>
      <c r="G113" s="30"/>
      <c r="H113" s="30"/>
      <c r="I113" s="30"/>
      <c r="J113" s="30"/>
      <c r="K113" s="31" t="s">
        <v>86</v>
      </c>
      <c r="L113" s="31" t="s">
        <v>108</v>
      </c>
      <c r="M113" s="30" t="s">
        <v>1421</v>
      </c>
      <c r="N113" s="30" t="s">
        <v>417</v>
      </c>
      <c r="O113" s="31" t="s">
        <v>108</v>
      </c>
      <c r="P113" s="31" t="s">
        <v>89</v>
      </c>
      <c r="Q113" s="30" t="s">
        <v>418</v>
      </c>
      <c r="R113" s="30" t="s">
        <v>419</v>
      </c>
      <c r="S113" s="29"/>
      <c r="T113" s="36">
        <v>0</v>
      </c>
      <c r="U113" s="36">
        <v>0</v>
      </c>
      <c r="V113" s="37">
        <v>0</v>
      </c>
      <c r="W113" s="37">
        <v>7</v>
      </c>
      <c r="X113" s="28" t="s">
        <v>1310</v>
      </c>
      <c r="Z113" s="24"/>
      <c r="AA113" s="23"/>
    </row>
    <row r="114" spans="1:27" s="22" customFormat="1" ht="52.5" customHeight="1">
      <c r="A114" s="41" t="s">
        <v>1728</v>
      </c>
      <c r="B114" s="40" t="s">
        <v>1735</v>
      </c>
      <c r="C114" s="30" t="s">
        <v>375</v>
      </c>
      <c r="D114" s="41">
        <v>134</v>
      </c>
      <c r="E114" s="31" t="s">
        <v>67</v>
      </c>
      <c r="F114" s="30"/>
      <c r="G114" s="30"/>
      <c r="H114" s="30"/>
      <c r="I114" s="30"/>
      <c r="J114" s="30"/>
      <c r="K114" s="31" t="s">
        <v>86</v>
      </c>
      <c r="L114" s="31" t="s">
        <v>108</v>
      </c>
      <c r="M114" s="30" t="s">
        <v>1422</v>
      </c>
      <c r="N114" s="30" t="s">
        <v>420</v>
      </c>
      <c r="O114" s="31" t="s">
        <v>108</v>
      </c>
      <c r="P114" s="31" t="s">
        <v>105</v>
      </c>
      <c r="Q114" s="30" t="s">
        <v>421</v>
      </c>
      <c r="R114" s="30" t="s">
        <v>422</v>
      </c>
      <c r="S114" s="29"/>
      <c r="T114" s="37">
        <v>439</v>
      </c>
      <c r="U114" s="36">
        <v>10.975</v>
      </c>
      <c r="V114" s="37">
        <v>439</v>
      </c>
      <c r="W114" s="37">
        <v>0</v>
      </c>
      <c r="X114" s="28" t="s">
        <v>1312</v>
      </c>
      <c r="Z114" s="24"/>
      <c r="AA114" s="23"/>
    </row>
    <row r="115" spans="1:27" s="22" customFormat="1" ht="52.5" customHeight="1">
      <c r="A115" s="41" t="s">
        <v>1728</v>
      </c>
      <c r="B115" s="40" t="s">
        <v>1736</v>
      </c>
      <c r="C115" s="30" t="s">
        <v>375</v>
      </c>
      <c r="D115" s="41">
        <v>134</v>
      </c>
      <c r="E115" s="31" t="s">
        <v>67</v>
      </c>
      <c r="F115" s="30"/>
      <c r="G115" s="30"/>
      <c r="H115" s="30"/>
      <c r="I115" s="30"/>
      <c r="J115" s="30"/>
      <c r="K115" s="31" t="s">
        <v>86</v>
      </c>
      <c r="L115" s="31" t="s">
        <v>108</v>
      </c>
      <c r="M115" s="30" t="s">
        <v>1417</v>
      </c>
      <c r="N115" s="30" t="s">
        <v>405</v>
      </c>
      <c r="O115" s="31" t="s">
        <v>108</v>
      </c>
      <c r="P115" s="31" t="s">
        <v>105</v>
      </c>
      <c r="Q115" s="30" t="s">
        <v>423</v>
      </c>
      <c r="R115" s="30" t="s">
        <v>424</v>
      </c>
      <c r="S115" s="29"/>
      <c r="T115" s="37">
        <v>23</v>
      </c>
      <c r="U115" s="36">
        <v>0.57499999999999896</v>
      </c>
      <c r="V115" s="37">
        <v>23</v>
      </c>
      <c r="W115" s="37">
        <v>0</v>
      </c>
      <c r="X115" s="28" t="s">
        <v>1312</v>
      </c>
      <c r="Z115" s="24"/>
      <c r="AA115" s="23"/>
    </row>
    <row r="116" spans="1:27" s="22" customFormat="1" ht="52.5" customHeight="1">
      <c r="A116" s="41" t="s">
        <v>1728</v>
      </c>
      <c r="B116" s="40" t="s">
        <v>1737</v>
      </c>
      <c r="C116" s="30" t="s">
        <v>375</v>
      </c>
      <c r="D116" s="41">
        <v>134</v>
      </c>
      <c r="E116" s="31" t="s">
        <v>67</v>
      </c>
      <c r="F116" s="30"/>
      <c r="G116" s="30"/>
      <c r="H116" s="30"/>
      <c r="I116" s="30"/>
      <c r="J116" s="30"/>
      <c r="K116" s="31" t="s">
        <v>86</v>
      </c>
      <c r="L116" s="31" t="s">
        <v>108</v>
      </c>
      <c r="M116" s="30" t="s">
        <v>1423</v>
      </c>
      <c r="N116" s="30" t="s">
        <v>425</v>
      </c>
      <c r="O116" s="31" t="s">
        <v>108</v>
      </c>
      <c r="P116" s="31" t="s">
        <v>89</v>
      </c>
      <c r="Q116" s="30" t="s">
        <v>426</v>
      </c>
      <c r="R116" s="30" t="s">
        <v>427</v>
      </c>
      <c r="S116" s="29"/>
      <c r="T116" s="36">
        <v>0</v>
      </c>
      <c r="U116" s="36">
        <v>0</v>
      </c>
      <c r="V116" s="37">
        <v>0</v>
      </c>
      <c r="W116" s="37">
        <v>0</v>
      </c>
      <c r="X116" s="28" t="s">
        <v>1310</v>
      </c>
      <c r="Z116" s="24"/>
      <c r="AA116" s="23"/>
    </row>
    <row r="117" spans="1:27" s="22" customFormat="1" ht="52.5" customHeight="1">
      <c r="A117" s="40" t="s">
        <v>1747</v>
      </c>
      <c r="B117" s="30" t="s">
        <v>428</v>
      </c>
      <c r="C117" s="30" t="s">
        <v>428</v>
      </c>
      <c r="D117" s="30">
        <v>221</v>
      </c>
      <c r="E117" s="31" t="s">
        <v>68</v>
      </c>
      <c r="F117" s="30">
        <v>28355387.899999999</v>
      </c>
      <c r="G117" s="30">
        <v>1902409.13</v>
      </c>
      <c r="H117" s="30">
        <v>7814.13</v>
      </c>
      <c r="I117" s="30">
        <v>0</v>
      </c>
      <c r="J117" s="30">
        <v>1834456.46</v>
      </c>
      <c r="K117" s="31" t="s">
        <v>86</v>
      </c>
      <c r="L117" s="31" t="s">
        <v>87</v>
      </c>
      <c r="M117" s="30" t="s">
        <v>1424</v>
      </c>
      <c r="N117" s="30" t="s">
        <v>429</v>
      </c>
      <c r="O117" s="31" t="s">
        <v>87</v>
      </c>
      <c r="P117" s="31" t="s">
        <v>94</v>
      </c>
      <c r="Q117" s="30" t="s">
        <v>430</v>
      </c>
      <c r="R117" s="30" t="s">
        <v>431</v>
      </c>
      <c r="S117" s="29"/>
      <c r="T117" s="36">
        <v>-0.1066</v>
      </c>
      <c r="U117" s="36">
        <v>5.33</v>
      </c>
      <c r="V117" s="37">
        <v>461</v>
      </c>
      <c r="W117" s="37">
        <v>516</v>
      </c>
      <c r="X117" s="28" t="s">
        <v>1311</v>
      </c>
      <c r="Z117" s="24"/>
      <c r="AA117" s="23"/>
    </row>
    <row r="118" spans="1:27" s="22" customFormat="1" ht="52.5" customHeight="1">
      <c r="A118" s="40" t="s">
        <v>1747</v>
      </c>
      <c r="B118" s="30" t="s">
        <v>428</v>
      </c>
      <c r="C118" s="30" t="s">
        <v>428</v>
      </c>
      <c r="D118" s="30">
        <v>221</v>
      </c>
      <c r="E118" s="31" t="s">
        <v>68</v>
      </c>
      <c r="F118" s="30"/>
      <c r="G118" s="30"/>
      <c r="H118" s="30"/>
      <c r="I118" s="30"/>
      <c r="J118" s="30"/>
      <c r="K118" s="31" t="s">
        <v>86</v>
      </c>
      <c r="L118" s="31" t="s">
        <v>92</v>
      </c>
      <c r="M118" s="30" t="s">
        <v>1425</v>
      </c>
      <c r="N118" s="30" t="s">
        <v>432</v>
      </c>
      <c r="O118" s="31" t="s">
        <v>92</v>
      </c>
      <c r="P118" s="31" t="s">
        <v>94</v>
      </c>
      <c r="Q118" s="30" t="s">
        <v>433</v>
      </c>
      <c r="R118" s="30" t="s">
        <v>434</v>
      </c>
      <c r="S118" s="29"/>
      <c r="T118" s="36">
        <v>0.91400000000000003</v>
      </c>
      <c r="U118" s="36">
        <v>-1.2186666666666601</v>
      </c>
      <c r="V118" s="37">
        <v>9570</v>
      </c>
      <c r="W118" s="37">
        <v>5000</v>
      </c>
      <c r="X118" s="28" t="s">
        <v>1311</v>
      </c>
      <c r="Z118" s="24"/>
      <c r="AA118" s="23"/>
    </row>
    <row r="119" spans="1:27" s="22" customFormat="1" ht="52.5" customHeight="1">
      <c r="A119" s="31" t="s">
        <v>1748</v>
      </c>
      <c r="B119" s="30" t="s">
        <v>428</v>
      </c>
      <c r="C119" s="30" t="s">
        <v>428</v>
      </c>
      <c r="D119" s="30">
        <v>221</v>
      </c>
      <c r="E119" s="31" t="s">
        <v>68</v>
      </c>
      <c r="F119" s="30">
        <v>1234000</v>
      </c>
      <c r="G119" s="30">
        <v>1192970.5</v>
      </c>
      <c r="H119" s="30">
        <v>0</v>
      </c>
      <c r="I119" s="30">
        <v>0</v>
      </c>
      <c r="J119" s="30">
        <v>1182111.08</v>
      </c>
      <c r="K119" s="31" t="s">
        <v>86</v>
      </c>
      <c r="L119" s="31" t="s">
        <v>97</v>
      </c>
      <c r="M119" s="30" t="s">
        <v>1426</v>
      </c>
      <c r="N119" s="30" t="s">
        <v>435</v>
      </c>
      <c r="O119" s="31" t="s">
        <v>97</v>
      </c>
      <c r="P119" s="31" t="s">
        <v>89</v>
      </c>
      <c r="Q119" s="30" t="s">
        <v>436</v>
      </c>
      <c r="R119" s="30" t="s">
        <v>437</v>
      </c>
      <c r="S119" s="29"/>
      <c r="T119" s="36">
        <v>0.57640000000000002</v>
      </c>
      <c r="U119" s="36">
        <v>0.57640000000000002</v>
      </c>
      <c r="V119" s="37">
        <v>200</v>
      </c>
      <c r="W119" s="37">
        <v>347</v>
      </c>
      <c r="X119" s="28" t="s">
        <v>1310</v>
      </c>
      <c r="Z119" s="24"/>
      <c r="AA119" s="23"/>
    </row>
    <row r="120" spans="1:27" s="22" customFormat="1" ht="52.5" customHeight="1">
      <c r="A120" s="31" t="s">
        <v>1749</v>
      </c>
      <c r="B120" s="30" t="s">
        <v>428</v>
      </c>
      <c r="C120" s="30" t="s">
        <v>428</v>
      </c>
      <c r="D120" s="30">
        <v>221</v>
      </c>
      <c r="E120" s="31" t="s">
        <v>68</v>
      </c>
      <c r="F120" s="30">
        <v>33000</v>
      </c>
      <c r="G120" s="30">
        <v>33000</v>
      </c>
      <c r="H120" s="30">
        <v>0</v>
      </c>
      <c r="I120" s="30">
        <v>0</v>
      </c>
      <c r="J120" s="30">
        <v>13777.93</v>
      </c>
      <c r="K120" s="31" t="s">
        <v>86</v>
      </c>
      <c r="L120" s="31" t="s">
        <v>97</v>
      </c>
      <c r="M120" s="30" t="s">
        <v>1427</v>
      </c>
      <c r="N120" s="30" t="s">
        <v>438</v>
      </c>
      <c r="O120" s="31" t="s">
        <v>97</v>
      </c>
      <c r="P120" s="31" t="s">
        <v>89</v>
      </c>
      <c r="Q120" s="30" t="s">
        <v>439</v>
      </c>
      <c r="R120" s="30" t="s">
        <v>440</v>
      </c>
      <c r="S120" s="29"/>
      <c r="T120" s="36">
        <v>0</v>
      </c>
      <c r="U120" s="36">
        <v>0</v>
      </c>
      <c r="V120" s="37">
        <v>0</v>
      </c>
      <c r="W120" s="37">
        <v>0</v>
      </c>
      <c r="X120" s="28" t="s">
        <v>1310</v>
      </c>
      <c r="Z120" s="24"/>
      <c r="AA120" s="23"/>
    </row>
    <row r="121" spans="1:27" s="22" customFormat="1" ht="52.5" customHeight="1">
      <c r="A121" s="31" t="s">
        <v>1750</v>
      </c>
      <c r="B121" s="30" t="s">
        <v>428</v>
      </c>
      <c r="C121" s="30" t="s">
        <v>428</v>
      </c>
      <c r="D121" s="30">
        <v>221</v>
      </c>
      <c r="E121" s="31" t="s">
        <v>68</v>
      </c>
      <c r="F121" s="30">
        <v>2977000</v>
      </c>
      <c r="G121" s="30">
        <v>6025856.5</v>
      </c>
      <c r="H121" s="30">
        <v>0</v>
      </c>
      <c r="I121" s="30">
        <v>0</v>
      </c>
      <c r="J121" s="30">
        <v>5818136.8799999999</v>
      </c>
      <c r="K121" s="31" t="s">
        <v>86</v>
      </c>
      <c r="L121" s="31" t="s">
        <v>97</v>
      </c>
      <c r="M121" s="30" t="s">
        <v>1428</v>
      </c>
      <c r="N121" s="30" t="s">
        <v>441</v>
      </c>
      <c r="O121" s="31" t="s">
        <v>97</v>
      </c>
      <c r="P121" s="31" t="s">
        <v>89</v>
      </c>
      <c r="Q121" s="30" t="s">
        <v>442</v>
      </c>
      <c r="R121" s="30" t="s">
        <v>443</v>
      </c>
      <c r="S121" s="29"/>
      <c r="T121" s="36">
        <v>0.92859999999999998</v>
      </c>
      <c r="U121" s="36">
        <v>0.92859999999999998</v>
      </c>
      <c r="V121" s="37">
        <v>156</v>
      </c>
      <c r="W121" s="37">
        <v>168</v>
      </c>
      <c r="X121" s="28" t="s">
        <v>1310</v>
      </c>
      <c r="Z121" s="24"/>
      <c r="AA121" s="23"/>
    </row>
    <row r="122" spans="1:27" s="22" customFormat="1" ht="52.5" customHeight="1">
      <c r="A122" s="31" t="s">
        <v>1748</v>
      </c>
      <c r="B122" s="30" t="s">
        <v>428</v>
      </c>
      <c r="C122" s="30" t="s">
        <v>428</v>
      </c>
      <c r="D122" s="30">
        <v>221</v>
      </c>
      <c r="E122" s="31" t="s">
        <v>68</v>
      </c>
      <c r="F122" s="30"/>
      <c r="G122" s="30"/>
      <c r="H122" s="30"/>
      <c r="I122" s="30"/>
      <c r="J122" s="30"/>
      <c r="K122" s="31" t="s">
        <v>86</v>
      </c>
      <c r="L122" s="31" t="s">
        <v>108</v>
      </c>
      <c r="M122" s="30" t="s">
        <v>1429</v>
      </c>
      <c r="N122" s="30" t="s">
        <v>444</v>
      </c>
      <c r="O122" s="31" t="s">
        <v>108</v>
      </c>
      <c r="P122" s="31" t="s">
        <v>105</v>
      </c>
      <c r="Q122" s="30" t="s">
        <v>445</v>
      </c>
      <c r="R122" s="30" t="s">
        <v>446</v>
      </c>
      <c r="S122" s="29"/>
      <c r="T122" s="37">
        <v>0</v>
      </c>
      <c r="U122" s="36">
        <v>0</v>
      </c>
      <c r="V122" s="37">
        <v>0</v>
      </c>
      <c r="W122" s="37">
        <v>0</v>
      </c>
      <c r="X122" s="28" t="s">
        <v>1312</v>
      </c>
      <c r="Z122" s="24"/>
      <c r="AA122" s="23"/>
    </row>
    <row r="123" spans="1:27" s="22" customFormat="1" ht="52.5" customHeight="1">
      <c r="A123" s="31" t="s">
        <v>1748</v>
      </c>
      <c r="B123" s="30" t="s">
        <v>428</v>
      </c>
      <c r="C123" s="30" t="s">
        <v>428</v>
      </c>
      <c r="D123" s="30">
        <v>221</v>
      </c>
      <c r="E123" s="31" t="s">
        <v>68</v>
      </c>
      <c r="F123" s="30"/>
      <c r="G123" s="30"/>
      <c r="H123" s="30"/>
      <c r="I123" s="30"/>
      <c r="J123" s="30"/>
      <c r="K123" s="31" t="s">
        <v>86</v>
      </c>
      <c r="L123" s="31" t="s">
        <v>108</v>
      </c>
      <c r="M123" s="30" t="s">
        <v>1430</v>
      </c>
      <c r="N123" s="30" t="s">
        <v>447</v>
      </c>
      <c r="O123" s="31" t="s">
        <v>108</v>
      </c>
      <c r="P123" s="31" t="s">
        <v>105</v>
      </c>
      <c r="Q123" s="30" t="s">
        <v>448</v>
      </c>
      <c r="R123" s="30" t="s">
        <v>449</v>
      </c>
      <c r="S123" s="29"/>
      <c r="T123" s="37">
        <v>7470</v>
      </c>
      <c r="U123" s="36">
        <v>99.6</v>
      </c>
      <c r="V123" s="37">
        <v>7470</v>
      </c>
      <c r="W123" s="37">
        <v>0</v>
      </c>
      <c r="X123" s="28" t="s">
        <v>1312</v>
      </c>
      <c r="Z123" s="24"/>
      <c r="AA123" s="23"/>
    </row>
    <row r="124" spans="1:27" s="22" customFormat="1" ht="52.5" customHeight="1">
      <c r="A124" s="31" t="s">
        <v>1749</v>
      </c>
      <c r="B124" s="30" t="s">
        <v>428</v>
      </c>
      <c r="C124" s="30" t="s">
        <v>428</v>
      </c>
      <c r="D124" s="30">
        <v>221</v>
      </c>
      <c r="E124" s="31" t="s">
        <v>68</v>
      </c>
      <c r="F124" s="30"/>
      <c r="G124" s="30"/>
      <c r="H124" s="30"/>
      <c r="I124" s="30"/>
      <c r="J124" s="30"/>
      <c r="K124" s="31" t="s">
        <v>86</v>
      </c>
      <c r="L124" s="31" t="s">
        <v>108</v>
      </c>
      <c r="M124" s="30" t="s">
        <v>1431</v>
      </c>
      <c r="N124" s="30" t="s">
        <v>450</v>
      </c>
      <c r="O124" s="31" t="s">
        <v>108</v>
      </c>
      <c r="P124" s="31" t="s">
        <v>89</v>
      </c>
      <c r="Q124" s="30" t="s">
        <v>451</v>
      </c>
      <c r="R124" s="30" t="s">
        <v>452</v>
      </c>
      <c r="S124" s="29"/>
      <c r="T124" s="36">
        <v>0.8024</v>
      </c>
      <c r="U124" s="36">
        <v>0.8024</v>
      </c>
      <c r="V124" s="37">
        <v>199</v>
      </c>
      <c r="W124" s="37">
        <v>248</v>
      </c>
      <c r="X124" s="28" t="s">
        <v>1310</v>
      </c>
      <c r="Z124" s="24"/>
      <c r="AA124" s="23"/>
    </row>
    <row r="125" spans="1:27" s="22" customFormat="1" ht="52.5" customHeight="1">
      <c r="A125" s="31" t="s">
        <v>1749</v>
      </c>
      <c r="B125" s="30" t="s">
        <v>428</v>
      </c>
      <c r="C125" s="30" t="s">
        <v>428</v>
      </c>
      <c r="D125" s="30">
        <v>221</v>
      </c>
      <c r="E125" s="31" t="s">
        <v>68</v>
      </c>
      <c r="F125" s="30"/>
      <c r="G125" s="30"/>
      <c r="H125" s="30"/>
      <c r="I125" s="30"/>
      <c r="J125" s="30"/>
      <c r="K125" s="31" t="s">
        <v>86</v>
      </c>
      <c r="L125" s="31" t="s">
        <v>108</v>
      </c>
      <c r="M125" s="30" t="s">
        <v>1432</v>
      </c>
      <c r="N125" s="30" t="s">
        <v>453</v>
      </c>
      <c r="O125" s="31" t="s">
        <v>108</v>
      </c>
      <c r="P125" s="31" t="s">
        <v>89</v>
      </c>
      <c r="Q125" s="30" t="s">
        <v>454</v>
      </c>
      <c r="R125" s="30" t="s">
        <v>455</v>
      </c>
      <c r="S125" s="29"/>
      <c r="T125" s="36">
        <v>0</v>
      </c>
      <c r="U125" s="36">
        <v>0</v>
      </c>
      <c r="V125" s="37">
        <v>0</v>
      </c>
      <c r="W125" s="37">
        <v>0</v>
      </c>
      <c r="X125" s="28" t="s">
        <v>1310</v>
      </c>
      <c r="Z125" s="24"/>
      <c r="AA125" s="23"/>
    </row>
    <row r="126" spans="1:27" s="22" customFormat="1" ht="52.5" customHeight="1">
      <c r="A126" s="31" t="s">
        <v>1750</v>
      </c>
      <c r="B126" s="30" t="s">
        <v>428</v>
      </c>
      <c r="C126" s="30" t="s">
        <v>428</v>
      </c>
      <c r="D126" s="30">
        <v>221</v>
      </c>
      <c r="E126" s="31" t="s">
        <v>68</v>
      </c>
      <c r="F126" s="30"/>
      <c r="G126" s="30"/>
      <c r="H126" s="30"/>
      <c r="I126" s="30"/>
      <c r="J126" s="30"/>
      <c r="K126" s="31" t="s">
        <v>86</v>
      </c>
      <c r="L126" s="31" t="s">
        <v>108</v>
      </c>
      <c r="M126" s="30" t="s">
        <v>1433</v>
      </c>
      <c r="N126" s="30" t="s">
        <v>456</v>
      </c>
      <c r="O126" s="31" t="s">
        <v>108</v>
      </c>
      <c r="P126" s="31" t="s">
        <v>89</v>
      </c>
      <c r="Q126" s="30" t="s">
        <v>457</v>
      </c>
      <c r="R126" s="30" t="s">
        <v>458</v>
      </c>
      <c r="S126" s="29"/>
      <c r="T126" s="36">
        <v>1</v>
      </c>
      <c r="U126" s="36">
        <v>1</v>
      </c>
      <c r="V126" s="37">
        <v>2240</v>
      </c>
      <c r="W126" s="37">
        <v>2240</v>
      </c>
      <c r="X126" s="28" t="s">
        <v>1310</v>
      </c>
      <c r="Z126" s="24"/>
      <c r="AA126" s="23"/>
    </row>
    <row r="127" spans="1:27" s="22" customFormat="1" ht="52.5" customHeight="1">
      <c r="A127" s="31" t="s">
        <v>1750</v>
      </c>
      <c r="B127" s="30" t="s">
        <v>428</v>
      </c>
      <c r="C127" s="30" t="s">
        <v>428</v>
      </c>
      <c r="D127" s="30">
        <v>221</v>
      </c>
      <c r="E127" s="31" t="s">
        <v>68</v>
      </c>
      <c r="F127" s="30"/>
      <c r="G127" s="30"/>
      <c r="H127" s="30"/>
      <c r="I127" s="30"/>
      <c r="J127" s="30"/>
      <c r="K127" s="31" t="s">
        <v>86</v>
      </c>
      <c r="L127" s="31" t="s">
        <v>108</v>
      </c>
      <c r="M127" s="30" t="s">
        <v>1434</v>
      </c>
      <c r="N127" s="30" t="s">
        <v>459</v>
      </c>
      <c r="O127" s="31" t="s">
        <v>108</v>
      </c>
      <c r="P127" s="31" t="s">
        <v>89</v>
      </c>
      <c r="Q127" s="30" t="s">
        <v>460</v>
      </c>
      <c r="R127" s="30" t="s">
        <v>461</v>
      </c>
      <c r="S127" s="29"/>
      <c r="T127" s="36">
        <v>1</v>
      </c>
      <c r="U127" s="36">
        <v>1</v>
      </c>
      <c r="V127" s="37">
        <v>2908</v>
      </c>
      <c r="W127" s="37">
        <v>2908</v>
      </c>
      <c r="X127" s="28" t="s">
        <v>1310</v>
      </c>
      <c r="Z127" s="24"/>
      <c r="AA127" s="23"/>
    </row>
    <row r="128" spans="1:27" s="22" customFormat="1" ht="52.5" customHeight="1">
      <c r="A128" s="31" t="s">
        <v>1750</v>
      </c>
      <c r="B128" s="30" t="s">
        <v>428</v>
      </c>
      <c r="C128" s="30" t="s">
        <v>428</v>
      </c>
      <c r="D128" s="30">
        <v>221</v>
      </c>
      <c r="E128" s="31" t="s">
        <v>68</v>
      </c>
      <c r="F128" s="30"/>
      <c r="G128" s="30"/>
      <c r="H128" s="30"/>
      <c r="I128" s="30"/>
      <c r="J128" s="30"/>
      <c r="K128" s="31" t="s">
        <v>86</v>
      </c>
      <c r="L128" s="31" t="s">
        <v>108</v>
      </c>
      <c r="M128" s="30" t="s">
        <v>1435</v>
      </c>
      <c r="N128" s="30" t="s">
        <v>462</v>
      </c>
      <c r="O128" s="31" t="s">
        <v>108</v>
      </c>
      <c r="P128" s="31" t="s">
        <v>89</v>
      </c>
      <c r="Q128" s="30" t="s">
        <v>463</v>
      </c>
      <c r="R128" s="30" t="s">
        <v>464</v>
      </c>
      <c r="S128" s="29"/>
      <c r="T128" s="36">
        <v>0.99219999999999997</v>
      </c>
      <c r="U128" s="36">
        <v>0.99219999999999997</v>
      </c>
      <c r="V128" s="37">
        <v>384</v>
      </c>
      <c r="W128" s="37">
        <v>387</v>
      </c>
      <c r="X128" s="28" t="s">
        <v>1310</v>
      </c>
      <c r="Z128" s="24"/>
      <c r="AA128" s="23"/>
    </row>
    <row r="129" spans="1:27" s="22" customFormat="1" ht="52.5" customHeight="1">
      <c r="A129" s="31" t="s">
        <v>1750</v>
      </c>
      <c r="B129" s="30" t="s">
        <v>428</v>
      </c>
      <c r="C129" s="30" t="s">
        <v>428</v>
      </c>
      <c r="D129" s="30">
        <v>221</v>
      </c>
      <c r="E129" s="31" t="s">
        <v>68</v>
      </c>
      <c r="F129" s="30"/>
      <c r="G129" s="30"/>
      <c r="H129" s="30"/>
      <c r="I129" s="30"/>
      <c r="J129" s="30"/>
      <c r="K129" s="31" t="s">
        <v>86</v>
      </c>
      <c r="L129" s="31" t="s">
        <v>108</v>
      </c>
      <c r="M129" s="30" t="s">
        <v>1436</v>
      </c>
      <c r="N129" s="30" t="s">
        <v>465</v>
      </c>
      <c r="O129" s="31" t="s">
        <v>108</v>
      </c>
      <c r="P129" s="31" t="s">
        <v>89</v>
      </c>
      <c r="Q129" s="30" t="s">
        <v>466</v>
      </c>
      <c r="R129" s="30" t="s">
        <v>467</v>
      </c>
      <c r="S129" s="29"/>
      <c r="T129" s="36">
        <v>1</v>
      </c>
      <c r="U129" s="36">
        <v>1</v>
      </c>
      <c r="V129" s="37">
        <v>149</v>
      </c>
      <c r="W129" s="37">
        <v>149</v>
      </c>
      <c r="X129" s="28" t="s">
        <v>1310</v>
      </c>
      <c r="Z129" s="24"/>
      <c r="AA129" s="23"/>
    </row>
    <row r="130" spans="1:27" s="22" customFormat="1" ht="52.5" customHeight="1">
      <c r="A130" s="41" t="s">
        <v>1716</v>
      </c>
      <c r="B130" s="40" t="s">
        <v>1759</v>
      </c>
      <c r="C130" s="30" t="s">
        <v>468</v>
      </c>
      <c r="D130" s="41">
        <v>256</v>
      </c>
      <c r="E130" s="31" t="s">
        <v>69</v>
      </c>
      <c r="F130" s="30">
        <v>6690123.0899999999</v>
      </c>
      <c r="G130" s="30">
        <f>4894778.6+1260082.07+425649.14</f>
        <v>6580509.8099999996</v>
      </c>
      <c r="H130" s="30">
        <f>11471.64+7948.26+2815.83</f>
        <v>22235.730000000003</v>
      </c>
      <c r="I130" s="30">
        <v>0</v>
      </c>
      <c r="J130" s="30">
        <f>4542142.77+1194234.99+408418.33</f>
        <v>6144796.0899999999</v>
      </c>
      <c r="K130" s="31" t="s">
        <v>86</v>
      </c>
      <c r="L130" s="31" t="s">
        <v>87</v>
      </c>
      <c r="M130" s="30" t="s">
        <v>1437</v>
      </c>
      <c r="N130" s="30" t="s">
        <v>469</v>
      </c>
      <c r="O130" s="31" t="s">
        <v>87</v>
      </c>
      <c r="P130" s="31" t="s">
        <v>94</v>
      </c>
      <c r="Q130" s="30" t="s">
        <v>470</v>
      </c>
      <c r="R130" s="30" t="s">
        <v>471</v>
      </c>
      <c r="S130" s="29"/>
      <c r="T130" s="36">
        <v>0.50629999999999997</v>
      </c>
      <c r="U130" s="36">
        <v>-2.5314999999999999</v>
      </c>
      <c r="V130" s="37">
        <v>714</v>
      </c>
      <c r="W130" s="37">
        <v>474</v>
      </c>
      <c r="X130" s="28" t="s">
        <v>1311</v>
      </c>
      <c r="Z130" s="24"/>
      <c r="AA130" s="23"/>
    </row>
    <row r="131" spans="1:27" s="22" customFormat="1" ht="52.5" customHeight="1">
      <c r="A131" s="41" t="s">
        <v>1716</v>
      </c>
      <c r="B131" s="40" t="s">
        <v>1759</v>
      </c>
      <c r="C131" s="30" t="s">
        <v>468</v>
      </c>
      <c r="D131" s="41">
        <v>256</v>
      </c>
      <c r="E131" s="31" t="s">
        <v>69</v>
      </c>
      <c r="F131" s="30"/>
      <c r="G131" s="30"/>
      <c r="H131" s="30"/>
      <c r="I131" s="30"/>
      <c r="J131" s="43"/>
      <c r="K131" s="31" t="s">
        <v>86</v>
      </c>
      <c r="L131" s="31" t="s">
        <v>92</v>
      </c>
      <c r="M131" s="30" t="s">
        <v>1438</v>
      </c>
      <c r="N131" s="30" t="s">
        <v>472</v>
      </c>
      <c r="O131" s="31" t="s">
        <v>92</v>
      </c>
      <c r="P131" s="31" t="s">
        <v>94</v>
      </c>
      <c r="Q131" s="30" t="s">
        <v>473</v>
      </c>
      <c r="R131" s="30" t="s">
        <v>474</v>
      </c>
      <c r="S131" s="29"/>
      <c r="T131" s="36">
        <v>0.50629999999999997</v>
      </c>
      <c r="U131" s="36">
        <v>2.5314999999999999</v>
      </c>
      <c r="V131" s="37">
        <v>714</v>
      </c>
      <c r="W131" s="37">
        <v>474</v>
      </c>
      <c r="X131" s="28" t="s">
        <v>1311</v>
      </c>
      <c r="Z131" s="24"/>
      <c r="AA131" s="23"/>
    </row>
    <row r="132" spans="1:27" s="22" customFormat="1" ht="52.5" customHeight="1">
      <c r="A132" s="41" t="s">
        <v>1716</v>
      </c>
      <c r="B132" s="40" t="s">
        <v>1760</v>
      </c>
      <c r="C132" s="30" t="s">
        <v>468</v>
      </c>
      <c r="D132" s="41">
        <v>256</v>
      </c>
      <c r="E132" s="31" t="s">
        <v>69</v>
      </c>
      <c r="F132" s="30">
        <v>1624000</v>
      </c>
      <c r="G132" s="30">
        <f>848553.5+771646.5</f>
        <v>1620200</v>
      </c>
      <c r="H132" s="30">
        <v>0</v>
      </c>
      <c r="I132" s="30">
        <v>0</v>
      </c>
      <c r="J132" s="30">
        <f>839679.5+771161.65</f>
        <v>1610841.15</v>
      </c>
      <c r="K132" s="31" t="s">
        <v>86</v>
      </c>
      <c r="L132" s="31" t="s">
        <v>97</v>
      </c>
      <c r="M132" s="30" t="s">
        <v>1439</v>
      </c>
      <c r="N132" s="30" t="s">
        <v>475</v>
      </c>
      <c r="O132" s="31" t="s">
        <v>97</v>
      </c>
      <c r="P132" s="31" t="s">
        <v>89</v>
      </c>
      <c r="Q132" s="30" t="s">
        <v>476</v>
      </c>
      <c r="R132" s="30" t="s">
        <v>477</v>
      </c>
      <c r="S132" s="29"/>
      <c r="T132" s="36">
        <v>1</v>
      </c>
      <c r="U132" s="36">
        <v>1</v>
      </c>
      <c r="V132" s="37">
        <v>3000</v>
      </c>
      <c r="W132" s="37">
        <v>3000</v>
      </c>
      <c r="X132" s="28" t="s">
        <v>1310</v>
      </c>
      <c r="Z132" s="24"/>
      <c r="AA132" s="23"/>
    </row>
    <row r="133" spans="1:27" s="22" customFormat="1" ht="52.5" customHeight="1">
      <c r="A133" s="41" t="s">
        <v>1716</v>
      </c>
      <c r="B133" s="40" t="s">
        <v>1761</v>
      </c>
      <c r="C133" s="30" t="s">
        <v>468</v>
      </c>
      <c r="D133" s="41">
        <v>256</v>
      </c>
      <c r="E133" s="31" t="s">
        <v>69</v>
      </c>
      <c r="F133" s="30">
        <v>619300</v>
      </c>
      <c r="G133" s="30">
        <f>926516.11+385783.89</f>
        <v>1312300</v>
      </c>
      <c r="H133" s="30">
        <v>0</v>
      </c>
      <c r="I133" s="30">
        <v>0</v>
      </c>
      <c r="J133" s="30">
        <f>926300.11+378814.06</f>
        <v>1305114.17</v>
      </c>
      <c r="K133" s="31" t="s">
        <v>86</v>
      </c>
      <c r="L133" s="31" t="s">
        <v>97</v>
      </c>
      <c r="M133" s="30" t="s">
        <v>1440</v>
      </c>
      <c r="N133" s="30" t="s">
        <v>478</v>
      </c>
      <c r="O133" s="31" t="s">
        <v>97</v>
      </c>
      <c r="P133" s="31" t="s">
        <v>89</v>
      </c>
      <c r="Q133" s="30" t="s">
        <v>479</v>
      </c>
      <c r="R133" s="30" t="s">
        <v>480</v>
      </c>
      <c r="S133" s="29"/>
      <c r="T133" s="36">
        <v>1</v>
      </c>
      <c r="U133" s="36">
        <v>1</v>
      </c>
      <c r="V133" s="37">
        <v>1200</v>
      </c>
      <c r="W133" s="37">
        <v>1200</v>
      </c>
      <c r="X133" s="28" t="s">
        <v>1310</v>
      </c>
      <c r="Z133" s="24"/>
      <c r="AA133" s="23"/>
    </row>
    <row r="134" spans="1:27" s="22" customFormat="1" ht="52.5" customHeight="1">
      <c r="A134" s="41" t="s">
        <v>1716</v>
      </c>
      <c r="B134" s="40" t="s">
        <v>1762</v>
      </c>
      <c r="C134" s="30" t="s">
        <v>468</v>
      </c>
      <c r="D134" s="41">
        <v>256</v>
      </c>
      <c r="E134" s="31" t="s">
        <v>69</v>
      </c>
      <c r="F134" s="30">
        <v>314200</v>
      </c>
      <c r="G134" s="30">
        <f>8900.15+40729.25</f>
        <v>49629.4</v>
      </c>
      <c r="H134" s="30">
        <v>0</v>
      </c>
      <c r="I134" s="30">
        <v>0</v>
      </c>
      <c r="J134" s="30">
        <f>8900.75+34914.92</f>
        <v>43815.67</v>
      </c>
      <c r="K134" s="31" t="s">
        <v>86</v>
      </c>
      <c r="L134" s="31" t="s">
        <v>97</v>
      </c>
      <c r="M134" s="30" t="s">
        <v>1441</v>
      </c>
      <c r="N134" s="30" t="s">
        <v>481</v>
      </c>
      <c r="O134" s="31" t="s">
        <v>97</v>
      </c>
      <c r="P134" s="31" t="s">
        <v>89</v>
      </c>
      <c r="Q134" s="30" t="s">
        <v>482</v>
      </c>
      <c r="R134" s="30" t="s">
        <v>483</v>
      </c>
      <c r="S134" s="29"/>
      <c r="T134" s="36">
        <v>1</v>
      </c>
      <c r="U134" s="36">
        <v>1</v>
      </c>
      <c r="V134" s="37">
        <v>1200</v>
      </c>
      <c r="W134" s="37">
        <v>1200</v>
      </c>
      <c r="X134" s="28" t="s">
        <v>1310</v>
      </c>
      <c r="Z134" s="24"/>
      <c r="AA134" s="23"/>
    </row>
    <row r="135" spans="1:27" s="22" customFormat="1" ht="52.5" customHeight="1">
      <c r="A135" s="41" t="s">
        <v>1716</v>
      </c>
      <c r="B135" s="40" t="s">
        <v>1763</v>
      </c>
      <c r="C135" s="30" t="s">
        <v>468</v>
      </c>
      <c r="D135" s="41">
        <v>256</v>
      </c>
      <c r="E135" s="31" t="s">
        <v>69</v>
      </c>
      <c r="F135" s="30">
        <v>126006</v>
      </c>
      <c r="G135" s="30">
        <f>100626.58+8630.37</f>
        <v>109256.95</v>
      </c>
      <c r="H135" s="30">
        <v>0</v>
      </c>
      <c r="I135" s="30">
        <v>0</v>
      </c>
      <c r="J135" s="30">
        <f>98478.58+195</f>
        <v>98673.58</v>
      </c>
      <c r="K135" s="31" t="s">
        <v>86</v>
      </c>
      <c r="L135" s="31" t="s">
        <v>97</v>
      </c>
      <c r="M135" s="30" t="s">
        <v>1442</v>
      </c>
      <c r="N135" s="30" t="s">
        <v>484</v>
      </c>
      <c r="O135" s="31" t="s">
        <v>97</v>
      </c>
      <c r="P135" s="31" t="s">
        <v>89</v>
      </c>
      <c r="Q135" s="30" t="s">
        <v>485</v>
      </c>
      <c r="R135" s="30" t="s">
        <v>486</v>
      </c>
      <c r="S135" s="29"/>
      <c r="T135" s="36">
        <v>0.94940000000000002</v>
      </c>
      <c r="U135" s="36">
        <v>0.94940000000000002</v>
      </c>
      <c r="V135" s="37">
        <v>75</v>
      </c>
      <c r="W135" s="37">
        <v>79</v>
      </c>
      <c r="X135" s="28" t="s">
        <v>1310</v>
      </c>
      <c r="Z135" s="24"/>
      <c r="AA135" s="23"/>
    </row>
    <row r="136" spans="1:27" s="22" customFormat="1" ht="52.5" customHeight="1">
      <c r="A136" s="41" t="s">
        <v>1716</v>
      </c>
      <c r="B136" s="40" t="s">
        <v>1764</v>
      </c>
      <c r="C136" s="30" t="s">
        <v>468</v>
      </c>
      <c r="D136" s="41">
        <v>242</v>
      </c>
      <c r="E136" s="31" t="s">
        <v>69</v>
      </c>
      <c r="F136" s="30">
        <v>2199500</v>
      </c>
      <c r="G136" s="30">
        <f>639214.13+660201.92</f>
        <v>1299416.05</v>
      </c>
      <c r="H136" s="30">
        <v>0</v>
      </c>
      <c r="I136" s="30">
        <v>0</v>
      </c>
      <c r="J136" s="30">
        <f>621151.32+492689.84</f>
        <v>1113841.1599999999</v>
      </c>
      <c r="K136" s="31" t="s">
        <v>86</v>
      </c>
      <c r="L136" s="31" t="s">
        <v>97</v>
      </c>
      <c r="M136" s="30" t="s">
        <v>1443</v>
      </c>
      <c r="N136" s="30" t="s">
        <v>487</v>
      </c>
      <c r="O136" s="31" t="s">
        <v>97</v>
      </c>
      <c r="P136" s="31" t="s">
        <v>105</v>
      </c>
      <c r="Q136" s="30" t="s">
        <v>488</v>
      </c>
      <c r="R136" s="30" t="s">
        <v>489</v>
      </c>
      <c r="S136" s="29"/>
      <c r="T136" s="37">
        <v>60</v>
      </c>
      <c r="U136" s="36">
        <v>1.5</v>
      </c>
      <c r="V136" s="37">
        <v>60</v>
      </c>
      <c r="W136" s="37">
        <v>0</v>
      </c>
      <c r="X136" s="28" t="s">
        <v>1312</v>
      </c>
      <c r="Z136" s="24"/>
      <c r="AA136" s="23"/>
    </row>
    <row r="137" spans="1:27" s="22" customFormat="1" ht="52.5" customHeight="1">
      <c r="A137" s="41" t="s">
        <v>1716</v>
      </c>
      <c r="B137" s="40" t="s">
        <v>1765</v>
      </c>
      <c r="C137" s="30" t="s">
        <v>468</v>
      </c>
      <c r="D137" s="41">
        <v>242</v>
      </c>
      <c r="E137" s="31" t="s">
        <v>69</v>
      </c>
      <c r="F137" s="30">
        <v>386500.04</v>
      </c>
      <c r="G137" s="30">
        <f>340764.94+121559.6</f>
        <v>462324.54000000004</v>
      </c>
      <c r="H137" s="30">
        <v>0</v>
      </c>
      <c r="I137" s="30">
        <v>0</v>
      </c>
      <c r="J137" s="30">
        <f>339010.94+29990</f>
        <v>369000.94</v>
      </c>
      <c r="K137" s="31" t="s">
        <v>86</v>
      </c>
      <c r="L137" s="31" t="s">
        <v>97</v>
      </c>
      <c r="M137" s="30" t="s">
        <v>1444</v>
      </c>
      <c r="N137" s="30" t="s">
        <v>490</v>
      </c>
      <c r="O137" s="31" t="s">
        <v>97</v>
      </c>
      <c r="P137" s="31" t="s">
        <v>105</v>
      </c>
      <c r="Q137" s="30" t="s">
        <v>491</v>
      </c>
      <c r="R137" s="30" t="s">
        <v>492</v>
      </c>
      <c r="S137" s="29"/>
      <c r="T137" s="37">
        <v>12</v>
      </c>
      <c r="U137" s="36">
        <v>1</v>
      </c>
      <c r="V137" s="37">
        <v>12</v>
      </c>
      <c r="W137" s="37">
        <v>0</v>
      </c>
      <c r="X137" s="28" t="s">
        <v>1312</v>
      </c>
      <c r="Z137" s="24"/>
      <c r="AA137" s="23"/>
    </row>
    <row r="138" spans="1:27" s="22" customFormat="1" ht="52.5" customHeight="1">
      <c r="A138" s="41" t="s">
        <v>1716</v>
      </c>
      <c r="B138" s="40" t="s">
        <v>1766</v>
      </c>
      <c r="C138" s="30" t="s">
        <v>468</v>
      </c>
      <c r="D138" s="41">
        <v>242</v>
      </c>
      <c r="E138" s="31" t="s">
        <v>69</v>
      </c>
      <c r="F138" s="30">
        <v>344900</v>
      </c>
      <c r="G138" s="30">
        <f>381874.78+650975.22</f>
        <v>1032850</v>
      </c>
      <c r="H138" s="30">
        <v>45000</v>
      </c>
      <c r="I138" s="30">
        <v>0</v>
      </c>
      <c r="J138" s="30">
        <f>378363.78+540413.98</f>
        <v>918777.76</v>
      </c>
      <c r="K138" s="31" t="s">
        <v>86</v>
      </c>
      <c r="L138" s="31" t="s">
        <v>97</v>
      </c>
      <c r="M138" s="30" t="s">
        <v>1445</v>
      </c>
      <c r="N138" s="30" t="s">
        <v>493</v>
      </c>
      <c r="O138" s="31" t="s">
        <v>97</v>
      </c>
      <c r="P138" s="31" t="s">
        <v>105</v>
      </c>
      <c r="Q138" s="30" t="s">
        <v>494</v>
      </c>
      <c r="R138" s="30" t="s">
        <v>495</v>
      </c>
      <c r="S138" s="29"/>
      <c r="T138" s="37">
        <v>23071</v>
      </c>
      <c r="U138" s="36">
        <v>1.24708108108108</v>
      </c>
      <c r="V138" s="37">
        <v>23071</v>
      </c>
      <c r="W138" s="37">
        <v>0</v>
      </c>
      <c r="X138" s="28" t="s">
        <v>1312</v>
      </c>
      <c r="Z138" s="24"/>
      <c r="AA138" s="23"/>
    </row>
    <row r="139" spans="1:27" s="22" customFormat="1" ht="52.5" customHeight="1">
      <c r="A139" s="41" t="s">
        <v>1716</v>
      </c>
      <c r="B139" s="40" t="s">
        <v>1760</v>
      </c>
      <c r="C139" s="30" t="s">
        <v>468</v>
      </c>
      <c r="D139" s="41">
        <v>256</v>
      </c>
      <c r="E139" s="31" t="s">
        <v>69</v>
      </c>
      <c r="F139" s="30"/>
      <c r="G139" s="30"/>
      <c r="H139" s="30"/>
      <c r="I139" s="30"/>
      <c r="J139" s="30"/>
      <c r="K139" s="31" t="s">
        <v>86</v>
      </c>
      <c r="L139" s="31" t="s">
        <v>108</v>
      </c>
      <c r="M139" s="30" t="s">
        <v>1446</v>
      </c>
      <c r="N139" s="30" t="s">
        <v>496</v>
      </c>
      <c r="O139" s="31" t="s">
        <v>108</v>
      </c>
      <c r="P139" s="31" t="s">
        <v>89</v>
      </c>
      <c r="Q139" s="30" t="s">
        <v>497</v>
      </c>
      <c r="R139" s="30" t="s">
        <v>498</v>
      </c>
      <c r="S139" s="29"/>
      <c r="T139" s="36">
        <v>1</v>
      </c>
      <c r="U139" s="36">
        <v>1</v>
      </c>
      <c r="V139" s="37">
        <v>3000</v>
      </c>
      <c r="W139" s="37">
        <v>3000</v>
      </c>
      <c r="X139" s="28" t="s">
        <v>1310</v>
      </c>
      <c r="Z139" s="24"/>
      <c r="AA139" s="23"/>
    </row>
    <row r="140" spans="1:27" s="22" customFormat="1" ht="52.5" customHeight="1">
      <c r="A140" s="41" t="s">
        <v>1716</v>
      </c>
      <c r="B140" s="40" t="s">
        <v>1760</v>
      </c>
      <c r="C140" s="30" t="s">
        <v>468</v>
      </c>
      <c r="D140" s="41">
        <v>256</v>
      </c>
      <c r="E140" s="31" t="s">
        <v>69</v>
      </c>
      <c r="F140" s="30"/>
      <c r="G140" s="30"/>
      <c r="H140" s="30"/>
      <c r="I140" s="30"/>
      <c r="J140" s="30"/>
      <c r="K140" s="31" t="s">
        <v>86</v>
      </c>
      <c r="L140" s="31" t="s">
        <v>108</v>
      </c>
      <c r="M140" s="30" t="s">
        <v>1447</v>
      </c>
      <c r="N140" s="30" t="s">
        <v>499</v>
      </c>
      <c r="O140" s="31" t="s">
        <v>108</v>
      </c>
      <c r="P140" s="31" t="s">
        <v>89</v>
      </c>
      <c r="Q140" s="30" t="s">
        <v>500</v>
      </c>
      <c r="R140" s="30" t="s">
        <v>501</v>
      </c>
      <c r="S140" s="29"/>
      <c r="T140" s="36">
        <v>1</v>
      </c>
      <c r="U140" s="36">
        <v>1</v>
      </c>
      <c r="V140" s="37">
        <v>1200</v>
      </c>
      <c r="W140" s="37">
        <v>1200</v>
      </c>
      <c r="X140" s="28" t="s">
        <v>1310</v>
      </c>
      <c r="Z140" s="24"/>
      <c r="AA140" s="23"/>
    </row>
    <row r="141" spans="1:27" s="22" customFormat="1" ht="52.5" customHeight="1">
      <c r="A141" s="41" t="s">
        <v>1716</v>
      </c>
      <c r="B141" s="40" t="s">
        <v>1760</v>
      </c>
      <c r="C141" s="30" t="s">
        <v>468</v>
      </c>
      <c r="D141" s="41">
        <v>256</v>
      </c>
      <c r="E141" s="31" t="s">
        <v>69</v>
      </c>
      <c r="F141" s="30"/>
      <c r="G141" s="30"/>
      <c r="H141" s="30"/>
      <c r="I141" s="30"/>
      <c r="J141" s="30"/>
      <c r="K141" s="31" t="s">
        <v>86</v>
      </c>
      <c r="L141" s="31" t="s">
        <v>108</v>
      </c>
      <c r="M141" s="30" t="s">
        <v>1448</v>
      </c>
      <c r="N141" s="30" t="s">
        <v>502</v>
      </c>
      <c r="O141" s="31" t="s">
        <v>108</v>
      </c>
      <c r="P141" s="31" t="s">
        <v>89</v>
      </c>
      <c r="Q141" s="30" t="s">
        <v>503</v>
      </c>
      <c r="R141" s="30" t="s">
        <v>504</v>
      </c>
      <c r="S141" s="29"/>
      <c r="T141" s="36">
        <v>1</v>
      </c>
      <c r="U141" s="36">
        <v>1</v>
      </c>
      <c r="V141" s="37">
        <v>18000</v>
      </c>
      <c r="W141" s="37">
        <v>18000</v>
      </c>
      <c r="X141" s="28" t="s">
        <v>1310</v>
      </c>
      <c r="Z141" s="24"/>
      <c r="AA141" s="23"/>
    </row>
    <row r="142" spans="1:27" s="22" customFormat="1" ht="52.5" customHeight="1">
      <c r="A142" s="41" t="s">
        <v>1716</v>
      </c>
      <c r="B142" s="40" t="s">
        <v>1760</v>
      </c>
      <c r="C142" s="30" t="s">
        <v>468</v>
      </c>
      <c r="D142" s="41">
        <v>256</v>
      </c>
      <c r="E142" s="31" t="s">
        <v>69</v>
      </c>
      <c r="F142" s="30"/>
      <c r="G142" s="30"/>
      <c r="H142" s="30"/>
      <c r="I142" s="30"/>
      <c r="J142" s="30"/>
      <c r="K142" s="31" t="s">
        <v>86</v>
      </c>
      <c r="L142" s="31" t="s">
        <v>108</v>
      </c>
      <c r="M142" s="30" t="s">
        <v>1449</v>
      </c>
      <c r="N142" s="30" t="s">
        <v>505</v>
      </c>
      <c r="O142" s="31" t="s">
        <v>108</v>
      </c>
      <c r="P142" s="31" t="s">
        <v>89</v>
      </c>
      <c r="Q142" s="30" t="s">
        <v>506</v>
      </c>
      <c r="R142" s="30" t="s">
        <v>507</v>
      </c>
      <c r="S142" s="29"/>
      <c r="T142" s="36">
        <v>1</v>
      </c>
      <c r="U142" s="36">
        <v>1</v>
      </c>
      <c r="V142" s="37">
        <v>18000</v>
      </c>
      <c r="W142" s="37">
        <v>18000</v>
      </c>
      <c r="X142" s="28" t="s">
        <v>1310</v>
      </c>
      <c r="Z142" s="24"/>
      <c r="AA142" s="23"/>
    </row>
    <row r="143" spans="1:27" s="22" customFormat="1" ht="52.5" customHeight="1">
      <c r="A143" s="41" t="s">
        <v>1716</v>
      </c>
      <c r="B143" s="40" t="s">
        <v>1761</v>
      </c>
      <c r="C143" s="30" t="s">
        <v>468</v>
      </c>
      <c r="D143" s="41">
        <v>256</v>
      </c>
      <c r="E143" s="31" t="s">
        <v>69</v>
      </c>
      <c r="F143" s="30"/>
      <c r="G143" s="30"/>
      <c r="H143" s="30"/>
      <c r="I143" s="30"/>
      <c r="J143" s="30"/>
      <c r="K143" s="31" t="s">
        <v>86</v>
      </c>
      <c r="L143" s="31" t="s">
        <v>108</v>
      </c>
      <c r="M143" s="30" t="s">
        <v>1450</v>
      </c>
      <c r="N143" s="30" t="s">
        <v>508</v>
      </c>
      <c r="O143" s="31" t="s">
        <v>108</v>
      </c>
      <c r="P143" s="31" t="s">
        <v>89</v>
      </c>
      <c r="Q143" s="30" t="s">
        <v>509</v>
      </c>
      <c r="R143" s="30" t="s">
        <v>510</v>
      </c>
      <c r="S143" s="29"/>
      <c r="T143" s="36">
        <v>1</v>
      </c>
      <c r="U143" s="36">
        <v>1</v>
      </c>
      <c r="V143" s="37">
        <v>1200</v>
      </c>
      <c r="W143" s="37">
        <v>1200</v>
      </c>
      <c r="X143" s="28" t="s">
        <v>1310</v>
      </c>
      <c r="Z143" s="24"/>
      <c r="AA143" s="23"/>
    </row>
    <row r="144" spans="1:27" s="22" customFormat="1" ht="52.5" customHeight="1">
      <c r="A144" s="41" t="s">
        <v>1716</v>
      </c>
      <c r="B144" s="40" t="s">
        <v>1761</v>
      </c>
      <c r="C144" s="30" t="s">
        <v>468</v>
      </c>
      <c r="D144" s="41">
        <v>256</v>
      </c>
      <c r="E144" s="31" t="s">
        <v>69</v>
      </c>
      <c r="F144" s="30"/>
      <c r="G144" s="30"/>
      <c r="H144" s="30"/>
      <c r="I144" s="30"/>
      <c r="J144" s="30"/>
      <c r="K144" s="31" t="s">
        <v>86</v>
      </c>
      <c r="L144" s="31" t="s">
        <v>108</v>
      </c>
      <c r="M144" s="30" t="s">
        <v>1451</v>
      </c>
      <c r="N144" s="30" t="s">
        <v>511</v>
      </c>
      <c r="O144" s="31" t="s">
        <v>108</v>
      </c>
      <c r="P144" s="31" t="s">
        <v>89</v>
      </c>
      <c r="Q144" s="30" t="s">
        <v>512</v>
      </c>
      <c r="R144" s="30" t="s">
        <v>513</v>
      </c>
      <c r="S144" s="29"/>
      <c r="T144" s="36">
        <v>1</v>
      </c>
      <c r="U144" s="36">
        <v>1</v>
      </c>
      <c r="V144" s="37">
        <v>1200</v>
      </c>
      <c r="W144" s="37">
        <v>1200</v>
      </c>
      <c r="X144" s="28" t="s">
        <v>1310</v>
      </c>
      <c r="Z144" s="24"/>
      <c r="AA144" s="23"/>
    </row>
    <row r="145" spans="1:27" s="22" customFormat="1" ht="52.5" customHeight="1">
      <c r="A145" s="41" t="s">
        <v>1716</v>
      </c>
      <c r="B145" s="40" t="s">
        <v>1761</v>
      </c>
      <c r="C145" s="30" t="s">
        <v>468</v>
      </c>
      <c r="D145" s="41">
        <v>256</v>
      </c>
      <c r="E145" s="31" t="s">
        <v>69</v>
      </c>
      <c r="F145" s="30"/>
      <c r="G145" s="30"/>
      <c r="H145" s="30"/>
      <c r="I145" s="30"/>
      <c r="J145" s="30"/>
      <c r="K145" s="31" t="s">
        <v>86</v>
      </c>
      <c r="L145" s="31" t="s">
        <v>108</v>
      </c>
      <c r="M145" s="30" t="s">
        <v>1452</v>
      </c>
      <c r="N145" s="30" t="s">
        <v>514</v>
      </c>
      <c r="O145" s="31" t="s">
        <v>108</v>
      </c>
      <c r="P145" s="31" t="s">
        <v>89</v>
      </c>
      <c r="Q145" s="30" t="s">
        <v>515</v>
      </c>
      <c r="R145" s="30" t="s">
        <v>516</v>
      </c>
      <c r="S145" s="29"/>
      <c r="T145" s="36">
        <v>1</v>
      </c>
      <c r="U145" s="36">
        <v>1</v>
      </c>
      <c r="V145" s="37">
        <v>1200</v>
      </c>
      <c r="W145" s="37">
        <v>1200</v>
      </c>
      <c r="X145" s="28" t="s">
        <v>1310</v>
      </c>
      <c r="Z145" s="24"/>
      <c r="AA145" s="23"/>
    </row>
    <row r="146" spans="1:27" s="22" customFormat="1" ht="52.5" customHeight="1">
      <c r="A146" s="41" t="s">
        <v>1716</v>
      </c>
      <c r="B146" s="40" t="s">
        <v>1762</v>
      </c>
      <c r="C146" s="30" t="s">
        <v>468</v>
      </c>
      <c r="D146" s="41">
        <v>256</v>
      </c>
      <c r="E146" s="31" t="s">
        <v>69</v>
      </c>
      <c r="F146" s="30"/>
      <c r="G146" s="30"/>
      <c r="H146" s="30"/>
      <c r="I146" s="30"/>
      <c r="J146" s="30"/>
      <c r="K146" s="31" t="s">
        <v>86</v>
      </c>
      <c r="L146" s="31" t="s">
        <v>108</v>
      </c>
      <c r="M146" s="30" t="s">
        <v>1453</v>
      </c>
      <c r="N146" s="30" t="s">
        <v>312</v>
      </c>
      <c r="O146" s="31" t="s">
        <v>108</v>
      </c>
      <c r="P146" s="31" t="s">
        <v>89</v>
      </c>
      <c r="Q146" s="30" t="s">
        <v>517</v>
      </c>
      <c r="R146" s="30" t="s">
        <v>518</v>
      </c>
      <c r="S146" s="29"/>
      <c r="T146" s="36">
        <v>1</v>
      </c>
      <c r="U146" s="36">
        <v>1</v>
      </c>
      <c r="V146" s="37">
        <v>17</v>
      </c>
      <c r="W146" s="37">
        <v>17</v>
      </c>
      <c r="X146" s="28" t="s">
        <v>1310</v>
      </c>
      <c r="Z146" s="24"/>
      <c r="AA146" s="23"/>
    </row>
    <row r="147" spans="1:27" s="22" customFormat="1" ht="52.5" customHeight="1">
      <c r="A147" s="41" t="s">
        <v>1716</v>
      </c>
      <c r="B147" s="40" t="s">
        <v>1762</v>
      </c>
      <c r="C147" s="30" t="s">
        <v>468</v>
      </c>
      <c r="D147" s="41">
        <v>256</v>
      </c>
      <c r="E147" s="31" t="s">
        <v>69</v>
      </c>
      <c r="F147" s="30"/>
      <c r="G147" s="30"/>
      <c r="H147" s="30"/>
      <c r="I147" s="30"/>
      <c r="J147" s="30"/>
      <c r="K147" s="31" t="s">
        <v>86</v>
      </c>
      <c r="L147" s="31" t="s">
        <v>108</v>
      </c>
      <c r="M147" s="30" t="s">
        <v>1454</v>
      </c>
      <c r="N147" s="30" t="s">
        <v>519</v>
      </c>
      <c r="O147" s="31" t="s">
        <v>108</v>
      </c>
      <c r="P147" s="31" t="s">
        <v>89</v>
      </c>
      <c r="Q147" s="30" t="s">
        <v>520</v>
      </c>
      <c r="R147" s="30" t="s">
        <v>521</v>
      </c>
      <c r="S147" s="29"/>
      <c r="T147" s="36">
        <v>1</v>
      </c>
      <c r="U147" s="36">
        <v>1</v>
      </c>
      <c r="V147" s="37">
        <v>1200</v>
      </c>
      <c r="W147" s="37">
        <v>1200</v>
      </c>
      <c r="X147" s="28" t="s">
        <v>1310</v>
      </c>
      <c r="Z147" s="24"/>
      <c r="AA147" s="23"/>
    </row>
    <row r="148" spans="1:27" s="22" customFormat="1" ht="52.5" customHeight="1">
      <c r="A148" s="41" t="s">
        <v>1716</v>
      </c>
      <c r="B148" s="40" t="s">
        <v>1762</v>
      </c>
      <c r="C148" s="30" t="s">
        <v>468</v>
      </c>
      <c r="D148" s="41">
        <v>256</v>
      </c>
      <c r="E148" s="31" t="s">
        <v>69</v>
      </c>
      <c r="F148" s="30"/>
      <c r="G148" s="30"/>
      <c r="H148" s="30"/>
      <c r="I148" s="30"/>
      <c r="J148" s="30"/>
      <c r="K148" s="31" t="s">
        <v>86</v>
      </c>
      <c r="L148" s="31" t="s">
        <v>108</v>
      </c>
      <c r="M148" s="30" t="s">
        <v>1455</v>
      </c>
      <c r="N148" s="30" t="s">
        <v>522</v>
      </c>
      <c r="O148" s="31" t="s">
        <v>108</v>
      </c>
      <c r="P148" s="31" t="s">
        <v>89</v>
      </c>
      <c r="Q148" s="30" t="s">
        <v>523</v>
      </c>
      <c r="R148" s="30" t="s">
        <v>524</v>
      </c>
      <c r="S148" s="29"/>
      <c r="T148" s="36">
        <v>1</v>
      </c>
      <c r="U148" s="36">
        <v>1</v>
      </c>
      <c r="V148" s="37">
        <v>1200</v>
      </c>
      <c r="W148" s="37">
        <v>1200</v>
      </c>
      <c r="X148" s="28" t="s">
        <v>1310</v>
      </c>
      <c r="Z148" s="24"/>
      <c r="AA148" s="23"/>
    </row>
    <row r="149" spans="1:27" s="22" customFormat="1" ht="52.5" customHeight="1">
      <c r="A149" s="41" t="s">
        <v>1716</v>
      </c>
      <c r="B149" s="40" t="s">
        <v>1762</v>
      </c>
      <c r="C149" s="30" t="s">
        <v>468</v>
      </c>
      <c r="D149" s="41">
        <v>256</v>
      </c>
      <c r="E149" s="31" t="s">
        <v>69</v>
      </c>
      <c r="F149" s="30"/>
      <c r="G149" s="30"/>
      <c r="H149" s="30"/>
      <c r="I149" s="30"/>
      <c r="J149" s="30"/>
      <c r="K149" s="31" t="s">
        <v>86</v>
      </c>
      <c r="L149" s="31" t="s">
        <v>108</v>
      </c>
      <c r="M149" s="30" t="s">
        <v>1456</v>
      </c>
      <c r="N149" s="30" t="s">
        <v>525</v>
      </c>
      <c r="O149" s="31" t="s">
        <v>108</v>
      </c>
      <c r="P149" s="31" t="s">
        <v>89</v>
      </c>
      <c r="Q149" s="30" t="s">
        <v>526</v>
      </c>
      <c r="R149" s="30" t="s">
        <v>527</v>
      </c>
      <c r="S149" s="29"/>
      <c r="T149" s="36">
        <v>1</v>
      </c>
      <c r="U149" s="36">
        <v>1</v>
      </c>
      <c r="V149" s="37">
        <v>5</v>
      </c>
      <c r="W149" s="37">
        <v>5</v>
      </c>
      <c r="X149" s="28" t="s">
        <v>1310</v>
      </c>
      <c r="Z149" s="24"/>
      <c r="AA149" s="23"/>
    </row>
    <row r="150" spans="1:27" s="22" customFormat="1" ht="52.5" customHeight="1">
      <c r="A150" s="41" t="s">
        <v>1716</v>
      </c>
      <c r="B150" s="40" t="s">
        <v>1763</v>
      </c>
      <c r="C150" s="30" t="s">
        <v>468</v>
      </c>
      <c r="D150" s="41">
        <v>256</v>
      </c>
      <c r="E150" s="31" t="s">
        <v>69</v>
      </c>
      <c r="F150" s="30"/>
      <c r="G150" s="30"/>
      <c r="H150" s="30"/>
      <c r="I150" s="30"/>
      <c r="J150" s="30"/>
      <c r="K150" s="31" t="s">
        <v>86</v>
      </c>
      <c r="L150" s="31" t="s">
        <v>108</v>
      </c>
      <c r="M150" s="30" t="s">
        <v>1457</v>
      </c>
      <c r="N150" s="30" t="s">
        <v>528</v>
      </c>
      <c r="O150" s="31" t="s">
        <v>108</v>
      </c>
      <c r="P150" s="31" t="s">
        <v>89</v>
      </c>
      <c r="Q150" s="30" t="s">
        <v>485</v>
      </c>
      <c r="R150" s="30" t="s">
        <v>486</v>
      </c>
      <c r="S150" s="29"/>
      <c r="T150" s="36">
        <v>0.94940000000000002</v>
      </c>
      <c r="U150" s="36">
        <v>0.94940000000000002</v>
      </c>
      <c r="V150" s="37">
        <v>75</v>
      </c>
      <c r="W150" s="37">
        <v>79</v>
      </c>
      <c r="X150" s="28" t="s">
        <v>1310</v>
      </c>
      <c r="Z150" s="24"/>
      <c r="AA150" s="23"/>
    </row>
    <row r="151" spans="1:27" s="22" customFormat="1" ht="52.5" customHeight="1">
      <c r="A151" s="41" t="s">
        <v>1716</v>
      </c>
      <c r="B151" s="40" t="s">
        <v>1763</v>
      </c>
      <c r="C151" s="30" t="s">
        <v>468</v>
      </c>
      <c r="D151" s="41">
        <v>256</v>
      </c>
      <c r="E151" s="31" t="s">
        <v>69</v>
      </c>
      <c r="F151" s="30"/>
      <c r="G151" s="30"/>
      <c r="H151" s="30"/>
      <c r="I151" s="30"/>
      <c r="J151" s="30"/>
      <c r="K151" s="31" t="s">
        <v>86</v>
      </c>
      <c r="L151" s="31" t="s">
        <v>108</v>
      </c>
      <c r="M151" s="30" t="s">
        <v>1458</v>
      </c>
      <c r="N151" s="30" t="s">
        <v>529</v>
      </c>
      <c r="O151" s="31" t="s">
        <v>108</v>
      </c>
      <c r="P151" s="31" t="s">
        <v>89</v>
      </c>
      <c r="Q151" s="30" t="s">
        <v>530</v>
      </c>
      <c r="R151" s="30" t="s">
        <v>531</v>
      </c>
      <c r="S151" s="29"/>
      <c r="T151" s="36">
        <v>1</v>
      </c>
      <c r="U151" s="36">
        <v>1</v>
      </c>
      <c r="V151" s="37">
        <v>1200</v>
      </c>
      <c r="W151" s="37">
        <v>1200</v>
      </c>
      <c r="X151" s="28" t="s">
        <v>1310</v>
      </c>
      <c r="Z151" s="24"/>
      <c r="AA151" s="23"/>
    </row>
    <row r="152" spans="1:27" s="22" customFormat="1" ht="52.5" customHeight="1">
      <c r="A152" s="41" t="s">
        <v>1716</v>
      </c>
      <c r="B152" s="40" t="s">
        <v>1763</v>
      </c>
      <c r="C152" s="30" t="s">
        <v>468</v>
      </c>
      <c r="D152" s="41">
        <v>256</v>
      </c>
      <c r="E152" s="31" t="s">
        <v>69</v>
      </c>
      <c r="F152" s="30"/>
      <c r="G152" s="30"/>
      <c r="H152" s="30"/>
      <c r="I152" s="30"/>
      <c r="J152" s="30"/>
      <c r="K152" s="31" t="s">
        <v>86</v>
      </c>
      <c r="L152" s="31" t="s">
        <v>108</v>
      </c>
      <c r="M152" s="30" t="s">
        <v>1459</v>
      </c>
      <c r="N152" s="30" t="s">
        <v>532</v>
      </c>
      <c r="O152" s="31" t="s">
        <v>108</v>
      </c>
      <c r="P152" s="31" t="s">
        <v>89</v>
      </c>
      <c r="Q152" s="30" t="s">
        <v>533</v>
      </c>
      <c r="R152" s="30" t="s">
        <v>534</v>
      </c>
      <c r="S152" s="29"/>
      <c r="T152" s="36">
        <v>1</v>
      </c>
      <c r="U152" s="36">
        <v>1</v>
      </c>
      <c r="V152" s="37">
        <v>17</v>
      </c>
      <c r="W152" s="37">
        <v>17</v>
      </c>
      <c r="X152" s="28" t="s">
        <v>1310</v>
      </c>
      <c r="Z152" s="24"/>
      <c r="AA152" s="23"/>
    </row>
    <row r="153" spans="1:27" s="22" customFormat="1" ht="52.5" customHeight="1">
      <c r="A153" s="41" t="s">
        <v>1716</v>
      </c>
      <c r="B153" s="40" t="s">
        <v>1763</v>
      </c>
      <c r="C153" s="30" t="s">
        <v>468</v>
      </c>
      <c r="D153" s="41">
        <v>256</v>
      </c>
      <c r="E153" s="31" t="s">
        <v>69</v>
      </c>
      <c r="F153" s="30"/>
      <c r="G153" s="30"/>
      <c r="H153" s="30"/>
      <c r="I153" s="30"/>
      <c r="J153" s="30"/>
      <c r="K153" s="31" t="s">
        <v>86</v>
      </c>
      <c r="L153" s="31" t="s">
        <v>108</v>
      </c>
      <c r="M153" s="30" t="s">
        <v>1460</v>
      </c>
      <c r="N153" s="30" t="s">
        <v>535</v>
      </c>
      <c r="O153" s="31" t="s">
        <v>108</v>
      </c>
      <c r="P153" s="31" t="s">
        <v>89</v>
      </c>
      <c r="Q153" s="30" t="s">
        <v>536</v>
      </c>
      <c r="R153" s="30" t="s">
        <v>537</v>
      </c>
      <c r="S153" s="29"/>
      <c r="T153" s="36">
        <v>1</v>
      </c>
      <c r="U153" s="36">
        <v>1</v>
      </c>
      <c r="V153" s="37">
        <v>2</v>
      </c>
      <c r="W153" s="37">
        <v>2</v>
      </c>
      <c r="X153" s="28" t="s">
        <v>1310</v>
      </c>
      <c r="Z153" s="24"/>
      <c r="AA153" s="23"/>
    </row>
    <row r="154" spans="1:27" s="22" customFormat="1" ht="52.5" customHeight="1">
      <c r="A154" s="41" t="s">
        <v>1716</v>
      </c>
      <c r="B154" s="40" t="s">
        <v>1763</v>
      </c>
      <c r="C154" s="30" t="s">
        <v>468</v>
      </c>
      <c r="D154" s="41">
        <v>256</v>
      </c>
      <c r="E154" s="31" t="s">
        <v>69</v>
      </c>
      <c r="F154" s="30"/>
      <c r="G154" s="30"/>
      <c r="H154" s="30"/>
      <c r="I154" s="30"/>
      <c r="J154" s="30"/>
      <c r="K154" s="31" t="s">
        <v>86</v>
      </c>
      <c r="L154" s="31" t="s">
        <v>108</v>
      </c>
      <c r="M154" s="30" t="s">
        <v>1461</v>
      </c>
      <c r="N154" s="30" t="s">
        <v>538</v>
      </c>
      <c r="O154" s="31" t="s">
        <v>108</v>
      </c>
      <c r="P154" s="31" t="s">
        <v>89</v>
      </c>
      <c r="Q154" s="30" t="s">
        <v>539</v>
      </c>
      <c r="R154" s="30" t="s">
        <v>540</v>
      </c>
      <c r="S154" s="29"/>
      <c r="T154" s="36">
        <v>1</v>
      </c>
      <c r="U154" s="36">
        <v>1</v>
      </c>
      <c r="V154" s="37">
        <v>173</v>
      </c>
      <c r="W154" s="37">
        <v>173</v>
      </c>
      <c r="X154" s="28" t="s">
        <v>1310</v>
      </c>
      <c r="Z154" s="24"/>
      <c r="AA154" s="23"/>
    </row>
    <row r="155" spans="1:27" s="22" customFormat="1" ht="52.5" customHeight="1">
      <c r="A155" s="41" t="s">
        <v>1716</v>
      </c>
      <c r="B155" s="40" t="s">
        <v>1764</v>
      </c>
      <c r="C155" s="30" t="s">
        <v>468</v>
      </c>
      <c r="D155" s="41">
        <v>242</v>
      </c>
      <c r="E155" s="31" t="s">
        <v>69</v>
      </c>
      <c r="F155" s="30"/>
      <c r="G155" s="30"/>
      <c r="H155" s="30"/>
      <c r="I155" s="30"/>
      <c r="J155" s="30"/>
      <c r="K155" s="31" t="s">
        <v>86</v>
      </c>
      <c r="L155" s="31" t="s">
        <v>108</v>
      </c>
      <c r="M155" s="30" t="s">
        <v>1462</v>
      </c>
      <c r="N155" s="30" t="s">
        <v>541</v>
      </c>
      <c r="O155" s="31" t="s">
        <v>108</v>
      </c>
      <c r="P155" s="31" t="s">
        <v>105</v>
      </c>
      <c r="Q155" s="30" t="s">
        <v>542</v>
      </c>
      <c r="R155" s="30" t="s">
        <v>543</v>
      </c>
      <c r="S155" s="29"/>
      <c r="T155" s="37">
        <v>630</v>
      </c>
      <c r="U155" s="36">
        <v>1.8</v>
      </c>
      <c r="V155" s="37">
        <v>630</v>
      </c>
      <c r="W155" s="37">
        <v>0</v>
      </c>
      <c r="X155" s="28" t="s">
        <v>1312</v>
      </c>
      <c r="Z155" s="24"/>
      <c r="AA155" s="23"/>
    </row>
    <row r="156" spans="1:27" s="22" customFormat="1" ht="52.5" customHeight="1">
      <c r="A156" s="41" t="s">
        <v>1716</v>
      </c>
      <c r="B156" s="40" t="s">
        <v>1764</v>
      </c>
      <c r="C156" s="30" t="s">
        <v>468</v>
      </c>
      <c r="D156" s="41">
        <v>242</v>
      </c>
      <c r="E156" s="31" t="s">
        <v>69</v>
      </c>
      <c r="F156" s="30"/>
      <c r="G156" s="30"/>
      <c r="H156" s="30"/>
      <c r="I156" s="30"/>
      <c r="J156" s="30"/>
      <c r="K156" s="31" t="s">
        <v>86</v>
      </c>
      <c r="L156" s="31" t="s">
        <v>108</v>
      </c>
      <c r="M156" s="30" t="s">
        <v>1463</v>
      </c>
      <c r="N156" s="30" t="s">
        <v>544</v>
      </c>
      <c r="O156" s="31" t="s">
        <v>108</v>
      </c>
      <c r="P156" s="31" t="s">
        <v>105</v>
      </c>
      <c r="Q156" s="30" t="s">
        <v>545</v>
      </c>
      <c r="R156" s="30" t="s">
        <v>546</v>
      </c>
      <c r="S156" s="29"/>
      <c r="T156" s="37">
        <v>24</v>
      </c>
      <c r="U156" s="36">
        <v>1.5</v>
      </c>
      <c r="V156" s="37">
        <v>24</v>
      </c>
      <c r="W156" s="37">
        <v>0</v>
      </c>
      <c r="X156" s="28" t="s">
        <v>1312</v>
      </c>
      <c r="Z156" s="24"/>
      <c r="AA156" s="23"/>
    </row>
    <row r="157" spans="1:27" s="22" customFormat="1" ht="52.5" customHeight="1">
      <c r="A157" s="41" t="s">
        <v>1716</v>
      </c>
      <c r="B157" s="40" t="s">
        <v>1764</v>
      </c>
      <c r="C157" s="30" t="s">
        <v>468</v>
      </c>
      <c r="D157" s="41">
        <v>242</v>
      </c>
      <c r="E157" s="31" t="s">
        <v>69</v>
      </c>
      <c r="F157" s="30"/>
      <c r="G157" s="30"/>
      <c r="H157" s="30"/>
      <c r="I157" s="30"/>
      <c r="J157" s="30"/>
      <c r="K157" s="31" t="s">
        <v>86</v>
      </c>
      <c r="L157" s="31" t="s">
        <v>108</v>
      </c>
      <c r="M157" s="30" t="s">
        <v>1464</v>
      </c>
      <c r="N157" s="30" t="s">
        <v>547</v>
      </c>
      <c r="O157" s="31" t="s">
        <v>108</v>
      </c>
      <c r="P157" s="31" t="s">
        <v>105</v>
      </c>
      <c r="Q157" s="30" t="s">
        <v>548</v>
      </c>
      <c r="R157" s="30" t="s">
        <v>549</v>
      </c>
      <c r="S157" s="29"/>
      <c r="T157" s="37">
        <v>133</v>
      </c>
      <c r="U157" s="36">
        <v>1.33</v>
      </c>
      <c r="V157" s="37">
        <v>133</v>
      </c>
      <c r="W157" s="37">
        <v>0</v>
      </c>
      <c r="X157" s="28" t="s">
        <v>1312</v>
      </c>
      <c r="Z157" s="24"/>
      <c r="AA157" s="23"/>
    </row>
    <row r="158" spans="1:27" s="22" customFormat="1" ht="52.5" customHeight="1">
      <c r="A158" s="41" t="s">
        <v>1716</v>
      </c>
      <c r="B158" s="40" t="s">
        <v>1764</v>
      </c>
      <c r="C158" s="30" t="s">
        <v>468</v>
      </c>
      <c r="D158" s="41">
        <v>242</v>
      </c>
      <c r="E158" s="31" t="s">
        <v>69</v>
      </c>
      <c r="F158" s="30"/>
      <c r="G158" s="30"/>
      <c r="H158" s="30"/>
      <c r="I158" s="30"/>
      <c r="J158" s="30"/>
      <c r="K158" s="31" t="s">
        <v>86</v>
      </c>
      <c r="L158" s="31" t="s">
        <v>108</v>
      </c>
      <c r="M158" s="30" t="s">
        <v>1465</v>
      </c>
      <c r="N158" s="30" t="s">
        <v>550</v>
      </c>
      <c r="O158" s="31" t="s">
        <v>108</v>
      </c>
      <c r="P158" s="31" t="s">
        <v>105</v>
      </c>
      <c r="Q158" s="30" t="s">
        <v>551</v>
      </c>
      <c r="R158" s="30" t="s">
        <v>552</v>
      </c>
      <c r="S158" s="29"/>
      <c r="T158" s="37">
        <v>16</v>
      </c>
      <c r="U158" s="36">
        <v>1.06666666666666</v>
      </c>
      <c r="V158" s="37">
        <v>16</v>
      </c>
      <c r="W158" s="37">
        <v>0</v>
      </c>
      <c r="X158" s="28" t="s">
        <v>1312</v>
      </c>
      <c r="Z158" s="24"/>
      <c r="AA158" s="23"/>
    </row>
    <row r="159" spans="1:27" s="22" customFormat="1" ht="52.5" customHeight="1">
      <c r="A159" s="41" t="s">
        <v>1716</v>
      </c>
      <c r="B159" s="40" t="s">
        <v>1765</v>
      </c>
      <c r="C159" s="30" t="s">
        <v>468</v>
      </c>
      <c r="D159" s="41">
        <v>242</v>
      </c>
      <c r="E159" s="31" t="s">
        <v>69</v>
      </c>
      <c r="F159" s="30"/>
      <c r="G159" s="30"/>
      <c r="H159" s="30"/>
      <c r="I159" s="30"/>
      <c r="J159" s="30"/>
      <c r="K159" s="31" t="s">
        <v>86</v>
      </c>
      <c r="L159" s="31" t="s">
        <v>108</v>
      </c>
      <c r="M159" s="30" t="s">
        <v>1466</v>
      </c>
      <c r="N159" s="30" t="s">
        <v>553</v>
      </c>
      <c r="O159" s="31" t="s">
        <v>108</v>
      </c>
      <c r="P159" s="31" t="s">
        <v>105</v>
      </c>
      <c r="Q159" s="30" t="s">
        <v>554</v>
      </c>
      <c r="R159" s="30" t="s">
        <v>555</v>
      </c>
      <c r="S159" s="29"/>
      <c r="T159" s="37">
        <v>35</v>
      </c>
      <c r="U159" s="36">
        <v>1.1666666666666601</v>
      </c>
      <c r="V159" s="37">
        <v>35</v>
      </c>
      <c r="W159" s="37">
        <v>0</v>
      </c>
      <c r="X159" s="28" t="s">
        <v>1312</v>
      </c>
      <c r="Z159" s="24"/>
      <c r="AA159" s="23"/>
    </row>
    <row r="160" spans="1:27" s="22" customFormat="1" ht="52.5" customHeight="1">
      <c r="A160" s="41" t="s">
        <v>1716</v>
      </c>
      <c r="B160" s="40" t="s">
        <v>1766</v>
      </c>
      <c r="C160" s="30" t="s">
        <v>468</v>
      </c>
      <c r="D160" s="41">
        <v>242</v>
      </c>
      <c r="E160" s="31" t="s">
        <v>69</v>
      </c>
      <c r="F160" s="30"/>
      <c r="G160" s="30"/>
      <c r="H160" s="30"/>
      <c r="I160" s="30"/>
      <c r="J160" s="30"/>
      <c r="K160" s="31" t="s">
        <v>86</v>
      </c>
      <c r="L160" s="31" t="s">
        <v>108</v>
      </c>
      <c r="M160" s="30" t="s">
        <v>1467</v>
      </c>
      <c r="N160" s="30" t="s">
        <v>556</v>
      </c>
      <c r="O160" s="31" t="s">
        <v>108</v>
      </c>
      <c r="P160" s="31" t="s">
        <v>105</v>
      </c>
      <c r="Q160" s="30" t="s">
        <v>557</v>
      </c>
      <c r="R160" s="30" t="s">
        <v>558</v>
      </c>
      <c r="S160" s="29"/>
      <c r="T160" s="37">
        <v>11</v>
      </c>
      <c r="U160" s="36">
        <v>1.1000000000000001</v>
      </c>
      <c r="V160" s="37">
        <v>11</v>
      </c>
      <c r="W160" s="37">
        <v>0</v>
      </c>
      <c r="X160" s="28" t="s">
        <v>1312</v>
      </c>
      <c r="Z160" s="24"/>
      <c r="AA160" s="23"/>
    </row>
    <row r="161" spans="1:27" s="22" customFormat="1" ht="52.5" customHeight="1">
      <c r="A161" s="41" t="s">
        <v>1716</v>
      </c>
      <c r="B161" s="40" t="s">
        <v>1766</v>
      </c>
      <c r="C161" s="30" t="s">
        <v>468</v>
      </c>
      <c r="D161" s="41">
        <v>242</v>
      </c>
      <c r="E161" s="31" t="s">
        <v>69</v>
      </c>
      <c r="F161" s="30"/>
      <c r="G161" s="30"/>
      <c r="H161" s="30"/>
      <c r="I161" s="30"/>
      <c r="J161" s="30"/>
      <c r="K161" s="31" t="s">
        <v>86</v>
      </c>
      <c r="L161" s="31" t="s">
        <v>108</v>
      </c>
      <c r="M161" s="30" t="s">
        <v>1468</v>
      </c>
      <c r="N161" s="30" t="s">
        <v>559</v>
      </c>
      <c r="O161" s="31" t="s">
        <v>108</v>
      </c>
      <c r="P161" s="31" t="s">
        <v>105</v>
      </c>
      <c r="Q161" s="30" t="s">
        <v>560</v>
      </c>
      <c r="R161" s="30" t="s">
        <v>561</v>
      </c>
      <c r="S161" s="29"/>
      <c r="T161" s="37">
        <v>8</v>
      </c>
      <c r="U161" s="36">
        <v>1.3333333333333299</v>
      </c>
      <c r="V161" s="37">
        <v>8</v>
      </c>
      <c r="W161" s="37">
        <v>0</v>
      </c>
      <c r="X161" s="28" t="s">
        <v>1312</v>
      </c>
      <c r="Z161" s="24"/>
      <c r="AA161" s="23"/>
    </row>
    <row r="162" spans="1:27" s="22" customFormat="1" ht="52.5" customHeight="1">
      <c r="A162" s="41" t="s">
        <v>1716</v>
      </c>
      <c r="B162" s="40" t="s">
        <v>1766</v>
      </c>
      <c r="C162" s="30" t="s">
        <v>468</v>
      </c>
      <c r="D162" s="41">
        <v>242</v>
      </c>
      <c r="E162" s="31" t="s">
        <v>69</v>
      </c>
      <c r="F162" s="30"/>
      <c r="G162" s="30"/>
      <c r="H162" s="30"/>
      <c r="I162" s="30"/>
      <c r="J162" s="30"/>
      <c r="K162" s="31" t="s">
        <v>86</v>
      </c>
      <c r="L162" s="31" t="s">
        <v>108</v>
      </c>
      <c r="M162" s="30" t="s">
        <v>1469</v>
      </c>
      <c r="N162" s="30" t="s">
        <v>562</v>
      </c>
      <c r="O162" s="31" t="s">
        <v>108</v>
      </c>
      <c r="P162" s="31" t="s">
        <v>105</v>
      </c>
      <c r="Q162" s="30" t="s">
        <v>563</v>
      </c>
      <c r="R162" s="30" t="s">
        <v>564</v>
      </c>
      <c r="S162" s="29"/>
      <c r="T162" s="37">
        <v>15542</v>
      </c>
      <c r="U162" s="36">
        <v>2.59033333333333</v>
      </c>
      <c r="V162" s="37">
        <v>15542</v>
      </c>
      <c r="W162" s="37">
        <v>0</v>
      </c>
      <c r="X162" s="28" t="s">
        <v>1312</v>
      </c>
      <c r="Z162" s="24"/>
      <c r="AA162" s="23"/>
    </row>
    <row r="163" spans="1:27" s="22" customFormat="1" ht="52.5" customHeight="1">
      <c r="A163" s="41" t="s">
        <v>1716</v>
      </c>
      <c r="B163" s="40" t="s">
        <v>1766</v>
      </c>
      <c r="C163" s="30" t="s">
        <v>468</v>
      </c>
      <c r="D163" s="41">
        <v>242</v>
      </c>
      <c r="E163" s="31" t="s">
        <v>69</v>
      </c>
      <c r="F163" s="30"/>
      <c r="G163" s="30"/>
      <c r="H163" s="30"/>
      <c r="I163" s="30"/>
      <c r="J163" s="30"/>
      <c r="K163" s="31" t="s">
        <v>86</v>
      </c>
      <c r="L163" s="31" t="s">
        <v>108</v>
      </c>
      <c r="M163" s="30" t="s">
        <v>1470</v>
      </c>
      <c r="N163" s="30" t="s">
        <v>565</v>
      </c>
      <c r="O163" s="31" t="s">
        <v>108</v>
      </c>
      <c r="P163" s="31" t="s">
        <v>105</v>
      </c>
      <c r="Q163" s="30" t="s">
        <v>566</v>
      </c>
      <c r="R163" s="30" t="s">
        <v>567</v>
      </c>
      <c r="S163" s="29"/>
      <c r="T163" s="37">
        <v>14</v>
      </c>
      <c r="U163" s="36">
        <v>1</v>
      </c>
      <c r="V163" s="37">
        <v>14</v>
      </c>
      <c r="W163" s="37">
        <v>0</v>
      </c>
      <c r="X163" s="28" t="s">
        <v>1312</v>
      </c>
      <c r="Z163" s="24"/>
      <c r="AA163" s="23"/>
    </row>
    <row r="164" spans="1:27" s="22" customFormat="1" ht="52.5" customHeight="1">
      <c r="A164" s="39" t="s">
        <v>1716</v>
      </c>
      <c r="B164" s="31" t="s">
        <v>1738</v>
      </c>
      <c r="C164" s="30" t="s">
        <v>568</v>
      </c>
      <c r="D164" s="30">
        <v>384</v>
      </c>
      <c r="E164" s="31" t="s">
        <v>70</v>
      </c>
      <c r="F164" s="30">
        <v>1529257.46</v>
      </c>
      <c r="G164" s="30">
        <f>984007.4+233875.37+699831.49</f>
        <v>1917714.26</v>
      </c>
      <c r="H164" s="30">
        <f>674.1+466.71+2677.98</f>
        <v>3818.79</v>
      </c>
      <c r="I164" s="30">
        <v>0</v>
      </c>
      <c r="J164" s="30">
        <f>953457.95+158263.65+520143.91</f>
        <v>1631865.5099999998</v>
      </c>
      <c r="K164" s="31" t="s">
        <v>86</v>
      </c>
      <c r="L164" s="31" t="s">
        <v>87</v>
      </c>
      <c r="M164" s="30" t="s">
        <v>1471</v>
      </c>
      <c r="N164" s="30" t="s">
        <v>569</v>
      </c>
      <c r="O164" s="31" t="s">
        <v>87</v>
      </c>
      <c r="P164" s="31" t="s">
        <v>94</v>
      </c>
      <c r="Q164" s="30" t="s">
        <v>570</v>
      </c>
      <c r="R164" s="30" t="s">
        <v>571</v>
      </c>
      <c r="S164" s="29"/>
      <c r="T164" s="36">
        <v>5.6299999999999996E-2</v>
      </c>
      <c r="U164" s="36">
        <v>1.4075</v>
      </c>
      <c r="V164" s="37">
        <v>225</v>
      </c>
      <c r="W164" s="37">
        <v>213</v>
      </c>
      <c r="X164" s="28" t="s">
        <v>1311</v>
      </c>
      <c r="Z164" s="24"/>
      <c r="AA164" s="23"/>
    </row>
    <row r="165" spans="1:27" s="22" customFormat="1" ht="52.5" customHeight="1">
      <c r="A165" s="39" t="s">
        <v>1716</v>
      </c>
      <c r="B165" s="31" t="s">
        <v>1738</v>
      </c>
      <c r="C165" s="30" t="s">
        <v>568</v>
      </c>
      <c r="D165" s="30">
        <v>384</v>
      </c>
      <c r="E165" s="31" t="s">
        <v>70</v>
      </c>
      <c r="F165" s="30"/>
      <c r="G165" s="30"/>
      <c r="H165" s="30"/>
      <c r="I165" s="30"/>
      <c r="J165" s="30"/>
      <c r="K165" s="31" t="s">
        <v>86</v>
      </c>
      <c r="L165" s="31" t="s">
        <v>92</v>
      </c>
      <c r="M165" s="30" t="s">
        <v>1472</v>
      </c>
      <c r="N165" s="30" t="s">
        <v>572</v>
      </c>
      <c r="O165" s="31" t="s">
        <v>92</v>
      </c>
      <c r="P165" s="31" t="s">
        <v>89</v>
      </c>
      <c r="Q165" s="30" t="s">
        <v>573</v>
      </c>
      <c r="R165" s="30" t="s">
        <v>574</v>
      </c>
      <c r="S165" s="29"/>
      <c r="T165" s="36">
        <v>2.4016999999999999</v>
      </c>
      <c r="U165" s="36">
        <v>16.011333333333301</v>
      </c>
      <c r="V165" s="37">
        <v>550</v>
      </c>
      <c r="W165" s="37">
        <v>229</v>
      </c>
      <c r="X165" s="28" t="s">
        <v>1310</v>
      </c>
      <c r="Z165" s="24"/>
      <c r="AA165" s="23"/>
    </row>
    <row r="166" spans="1:27" s="22" customFormat="1" ht="52.5" customHeight="1">
      <c r="A166" s="39" t="s">
        <v>1716</v>
      </c>
      <c r="B166" s="31" t="s">
        <v>1739</v>
      </c>
      <c r="C166" s="30" t="s">
        <v>568</v>
      </c>
      <c r="D166" s="30">
        <v>384</v>
      </c>
      <c r="E166" s="31" t="s">
        <v>70</v>
      </c>
      <c r="F166" s="30">
        <v>1273000</v>
      </c>
      <c r="G166" s="30">
        <f>2198970.2+270663.8</f>
        <v>2469634</v>
      </c>
      <c r="H166" s="30">
        <v>0</v>
      </c>
      <c r="I166" s="30">
        <v>0</v>
      </c>
      <c r="J166" s="30">
        <f>2198970.2+165261.9</f>
        <v>2364232.1</v>
      </c>
      <c r="K166" s="31" t="s">
        <v>86</v>
      </c>
      <c r="L166" s="31" t="s">
        <v>97</v>
      </c>
      <c r="M166" s="30" t="s">
        <v>1473</v>
      </c>
      <c r="N166" s="30" t="s">
        <v>575</v>
      </c>
      <c r="O166" s="31" t="s">
        <v>97</v>
      </c>
      <c r="P166" s="31" t="s">
        <v>89</v>
      </c>
      <c r="Q166" s="30" t="s">
        <v>576</v>
      </c>
      <c r="R166" s="30" t="s">
        <v>577</v>
      </c>
      <c r="S166" s="29"/>
      <c r="T166" s="36">
        <v>1.1111</v>
      </c>
      <c r="U166" s="36">
        <v>1.1111</v>
      </c>
      <c r="V166" s="37">
        <v>10</v>
      </c>
      <c r="W166" s="37">
        <v>9</v>
      </c>
      <c r="X166" s="28" t="s">
        <v>1310</v>
      </c>
      <c r="Z166" s="24"/>
      <c r="AA166" s="23"/>
    </row>
    <row r="167" spans="1:27" s="22" customFormat="1" ht="52.5" customHeight="1">
      <c r="A167" s="39" t="s">
        <v>1716</v>
      </c>
      <c r="B167" s="31" t="s">
        <v>1740</v>
      </c>
      <c r="C167" s="30" t="s">
        <v>568</v>
      </c>
      <c r="D167" s="30">
        <v>384</v>
      </c>
      <c r="E167" s="31" t="s">
        <v>70</v>
      </c>
      <c r="F167" s="30">
        <v>303000</v>
      </c>
      <c r="G167" s="30">
        <f>12122+40878</f>
        <v>53000</v>
      </c>
      <c r="H167" s="30">
        <v>0</v>
      </c>
      <c r="I167" s="30">
        <v>0</v>
      </c>
      <c r="J167" s="30">
        <f>12122+2790</f>
        <v>14912</v>
      </c>
      <c r="K167" s="31" t="s">
        <v>86</v>
      </c>
      <c r="L167" s="31" t="s">
        <v>97</v>
      </c>
      <c r="M167" s="30" t="s">
        <v>1474</v>
      </c>
      <c r="N167" s="30" t="s">
        <v>578</v>
      </c>
      <c r="O167" s="31" t="s">
        <v>97</v>
      </c>
      <c r="P167" s="31" t="s">
        <v>89</v>
      </c>
      <c r="Q167" s="30" t="s">
        <v>579</v>
      </c>
      <c r="R167" s="30" t="s">
        <v>580</v>
      </c>
      <c r="S167" s="29"/>
      <c r="T167" s="36">
        <v>0.6</v>
      </c>
      <c r="U167" s="36">
        <v>0.6</v>
      </c>
      <c r="V167" s="37">
        <v>3</v>
      </c>
      <c r="W167" s="37">
        <v>5</v>
      </c>
      <c r="X167" s="28" t="s">
        <v>1310</v>
      </c>
      <c r="Z167" s="24"/>
      <c r="AA167" s="23"/>
    </row>
    <row r="168" spans="1:27" s="22" customFormat="1" ht="52.5" customHeight="1">
      <c r="A168" s="39" t="s">
        <v>1716</v>
      </c>
      <c r="B168" s="31" t="s">
        <v>1741</v>
      </c>
      <c r="C168" s="30" t="s">
        <v>568</v>
      </c>
      <c r="D168" s="30">
        <v>384</v>
      </c>
      <c r="E168" s="31" t="s">
        <v>70</v>
      </c>
      <c r="F168" s="30">
        <v>1019001</v>
      </c>
      <c r="G168" s="30">
        <f>387108+1759590+775408</f>
        <v>2922106</v>
      </c>
      <c r="H168" s="30">
        <v>0</v>
      </c>
      <c r="I168" s="30">
        <v>0</v>
      </c>
      <c r="J168" s="30">
        <f>387108+1385144.6+648090.8</f>
        <v>2420343.4000000004</v>
      </c>
      <c r="K168" s="31" t="s">
        <v>86</v>
      </c>
      <c r="L168" s="31" t="s">
        <v>97</v>
      </c>
      <c r="M168" s="30" t="s">
        <v>1475</v>
      </c>
      <c r="N168" s="30" t="s">
        <v>581</v>
      </c>
      <c r="O168" s="31" t="s">
        <v>97</v>
      </c>
      <c r="P168" s="31" t="s">
        <v>89</v>
      </c>
      <c r="Q168" s="30" t="s">
        <v>582</v>
      </c>
      <c r="R168" s="30" t="s">
        <v>583</v>
      </c>
      <c r="S168" s="29"/>
      <c r="T168" s="36">
        <v>0.875</v>
      </c>
      <c r="U168" s="36">
        <v>0.875</v>
      </c>
      <c r="V168" s="37">
        <v>7</v>
      </c>
      <c r="W168" s="37">
        <v>8</v>
      </c>
      <c r="X168" s="28" t="s">
        <v>1310</v>
      </c>
      <c r="Z168" s="24"/>
      <c r="AA168" s="23"/>
    </row>
    <row r="169" spans="1:27" s="22" customFormat="1" ht="52.5" customHeight="1">
      <c r="A169" s="39" t="s">
        <v>1716</v>
      </c>
      <c r="B169" s="31" t="s">
        <v>1742</v>
      </c>
      <c r="C169" s="30" t="s">
        <v>568</v>
      </c>
      <c r="D169" s="30">
        <v>384</v>
      </c>
      <c r="E169" s="31" t="s">
        <v>70</v>
      </c>
      <c r="F169" s="30">
        <v>24000</v>
      </c>
      <c r="G169" s="30">
        <f>5875.05+12019.95</f>
        <v>17895</v>
      </c>
      <c r="H169" s="30">
        <v>0</v>
      </c>
      <c r="I169" s="30">
        <v>0</v>
      </c>
      <c r="J169" s="30">
        <f>5875.05+3535</f>
        <v>9410.0499999999993</v>
      </c>
      <c r="K169" s="31" t="s">
        <v>86</v>
      </c>
      <c r="L169" s="31" t="s">
        <v>97</v>
      </c>
      <c r="M169" s="30" t="s">
        <v>1476</v>
      </c>
      <c r="N169" s="30" t="s">
        <v>584</v>
      </c>
      <c r="O169" s="31" t="s">
        <v>97</v>
      </c>
      <c r="P169" s="31" t="s">
        <v>89</v>
      </c>
      <c r="Q169" s="30" t="s">
        <v>585</v>
      </c>
      <c r="R169" s="30" t="s">
        <v>586</v>
      </c>
      <c r="S169" s="29"/>
      <c r="T169" s="36">
        <v>0.76469999999999994</v>
      </c>
      <c r="U169" s="36">
        <v>0.76469999999999994</v>
      </c>
      <c r="V169" s="37">
        <v>13</v>
      </c>
      <c r="W169" s="37">
        <v>17</v>
      </c>
      <c r="X169" s="28" t="s">
        <v>1310</v>
      </c>
      <c r="Z169" s="24"/>
      <c r="AA169" s="23"/>
    </row>
    <row r="170" spans="1:27" s="22" customFormat="1" ht="52.5" customHeight="1">
      <c r="A170" s="39" t="s">
        <v>1716</v>
      </c>
      <c r="B170" s="31" t="s">
        <v>1739</v>
      </c>
      <c r="C170" s="30" t="s">
        <v>568</v>
      </c>
      <c r="D170" s="30">
        <v>384</v>
      </c>
      <c r="E170" s="31" t="s">
        <v>70</v>
      </c>
      <c r="F170" s="30"/>
      <c r="G170" s="30"/>
      <c r="H170" s="30"/>
      <c r="I170" s="30"/>
      <c r="J170" s="30"/>
      <c r="K170" s="31" t="s">
        <v>86</v>
      </c>
      <c r="L170" s="31" t="s">
        <v>108</v>
      </c>
      <c r="M170" s="30" t="s">
        <v>1477</v>
      </c>
      <c r="N170" s="30" t="s">
        <v>587</v>
      </c>
      <c r="O170" s="31" t="s">
        <v>108</v>
      </c>
      <c r="P170" s="31" t="s">
        <v>105</v>
      </c>
      <c r="Q170" s="30" t="s">
        <v>588</v>
      </c>
      <c r="R170" s="30" t="s">
        <v>589</v>
      </c>
      <c r="S170" s="29"/>
      <c r="T170" s="37">
        <v>400</v>
      </c>
      <c r="U170" s="36">
        <v>2.83687943262411</v>
      </c>
      <c r="V170" s="37">
        <v>400</v>
      </c>
      <c r="W170" s="37">
        <v>0</v>
      </c>
      <c r="X170" s="28" t="s">
        <v>1312</v>
      </c>
      <c r="Z170" s="24"/>
      <c r="AA170" s="23"/>
    </row>
    <row r="171" spans="1:27" s="22" customFormat="1" ht="52.5" customHeight="1">
      <c r="A171" s="39" t="s">
        <v>1716</v>
      </c>
      <c r="B171" s="31" t="s">
        <v>1739</v>
      </c>
      <c r="C171" s="30" t="s">
        <v>568</v>
      </c>
      <c r="D171" s="30">
        <v>384</v>
      </c>
      <c r="E171" s="31" t="s">
        <v>70</v>
      </c>
      <c r="F171" s="30"/>
      <c r="G171" s="30"/>
      <c r="H171" s="30"/>
      <c r="I171" s="30"/>
      <c r="J171" s="30"/>
      <c r="K171" s="31" t="s">
        <v>86</v>
      </c>
      <c r="L171" s="31" t="s">
        <v>108</v>
      </c>
      <c r="M171" s="30" t="s">
        <v>1478</v>
      </c>
      <c r="N171" s="30" t="s">
        <v>590</v>
      </c>
      <c r="O171" s="31" t="s">
        <v>108</v>
      </c>
      <c r="P171" s="31" t="s">
        <v>105</v>
      </c>
      <c r="Q171" s="30" t="s">
        <v>591</v>
      </c>
      <c r="R171" s="30" t="s">
        <v>592</v>
      </c>
      <c r="S171" s="29"/>
      <c r="T171" s="37">
        <v>110</v>
      </c>
      <c r="U171" s="36">
        <v>0.6875</v>
      </c>
      <c r="V171" s="37">
        <v>110</v>
      </c>
      <c r="W171" s="37">
        <v>0</v>
      </c>
      <c r="X171" s="28" t="s">
        <v>1312</v>
      </c>
      <c r="Z171" s="24"/>
      <c r="AA171" s="23"/>
    </row>
    <row r="172" spans="1:27" s="22" customFormat="1" ht="52.5" customHeight="1">
      <c r="A172" s="39" t="s">
        <v>1716</v>
      </c>
      <c r="B172" s="31" t="s">
        <v>1739</v>
      </c>
      <c r="C172" s="30" t="s">
        <v>568</v>
      </c>
      <c r="D172" s="30">
        <v>384</v>
      </c>
      <c r="E172" s="31" t="s">
        <v>70</v>
      </c>
      <c r="F172" s="30"/>
      <c r="G172" s="30"/>
      <c r="H172" s="30"/>
      <c r="I172" s="30"/>
      <c r="J172" s="30"/>
      <c r="K172" s="31" t="s">
        <v>86</v>
      </c>
      <c r="L172" s="31" t="s">
        <v>108</v>
      </c>
      <c r="M172" s="30" t="s">
        <v>1479</v>
      </c>
      <c r="N172" s="30" t="s">
        <v>593</v>
      </c>
      <c r="O172" s="31" t="s">
        <v>108</v>
      </c>
      <c r="P172" s="31" t="s">
        <v>89</v>
      </c>
      <c r="Q172" s="30" t="s">
        <v>594</v>
      </c>
      <c r="R172" s="30" t="s">
        <v>595</v>
      </c>
      <c r="S172" s="29"/>
      <c r="T172" s="36">
        <v>0</v>
      </c>
      <c r="U172" s="36">
        <v>0</v>
      </c>
      <c r="V172" s="37">
        <v>4</v>
      </c>
      <c r="W172" s="37">
        <v>0</v>
      </c>
      <c r="X172" s="28" t="s">
        <v>1310</v>
      </c>
      <c r="Z172" s="24"/>
      <c r="AA172" s="23"/>
    </row>
    <row r="173" spans="1:27" s="22" customFormat="1" ht="52.5" customHeight="1">
      <c r="A173" s="39" t="s">
        <v>1716</v>
      </c>
      <c r="B173" s="31" t="s">
        <v>1740</v>
      </c>
      <c r="C173" s="30" t="s">
        <v>568</v>
      </c>
      <c r="D173" s="30">
        <v>384</v>
      </c>
      <c r="E173" s="31" t="s">
        <v>70</v>
      </c>
      <c r="F173" s="30"/>
      <c r="G173" s="30"/>
      <c r="H173" s="30"/>
      <c r="I173" s="30"/>
      <c r="J173" s="30"/>
      <c r="K173" s="31" t="s">
        <v>86</v>
      </c>
      <c r="L173" s="31" t="s">
        <v>108</v>
      </c>
      <c r="M173" s="30" t="s">
        <v>1480</v>
      </c>
      <c r="N173" s="30" t="s">
        <v>596</v>
      </c>
      <c r="O173" s="31" t="s">
        <v>108</v>
      </c>
      <c r="P173" s="31" t="s">
        <v>105</v>
      </c>
      <c r="Q173" s="30" t="s">
        <v>597</v>
      </c>
      <c r="R173" s="30" t="s">
        <v>598</v>
      </c>
      <c r="S173" s="29"/>
      <c r="T173" s="37">
        <v>70</v>
      </c>
      <c r="U173" s="36">
        <v>0.66666666666666596</v>
      </c>
      <c r="V173" s="37">
        <v>70</v>
      </c>
      <c r="W173" s="37">
        <v>0</v>
      </c>
      <c r="X173" s="28" t="s">
        <v>1312</v>
      </c>
      <c r="Z173" s="24"/>
      <c r="AA173" s="23"/>
    </row>
    <row r="174" spans="1:27" s="22" customFormat="1" ht="52.5" customHeight="1">
      <c r="A174" s="39" t="s">
        <v>1716</v>
      </c>
      <c r="B174" s="31" t="s">
        <v>1740</v>
      </c>
      <c r="C174" s="30" t="s">
        <v>568</v>
      </c>
      <c r="D174" s="30">
        <v>384</v>
      </c>
      <c r="E174" s="31" t="s">
        <v>70</v>
      </c>
      <c r="F174" s="30"/>
      <c r="G174" s="30"/>
      <c r="H174" s="30"/>
      <c r="I174" s="30"/>
      <c r="J174" s="30"/>
      <c r="K174" s="31" t="s">
        <v>86</v>
      </c>
      <c r="L174" s="31" t="s">
        <v>108</v>
      </c>
      <c r="M174" s="30" t="s">
        <v>1481</v>
      </c>
      <c r="N174" s="30" t="s">
        <v>599</v>
      </c>
      <c r="O174" s="31" t="s">
        <v>108</v>
      </c>
      <c r="P174" s="31" t="s">
        <v>89</v>
      </c>
      <c r="Q174" s="30" t="s">
        <v>600</v>
      </c>
      <c r="R174" s="30" t="s">
        <v>601</v>
      </c>
      <c r="S174" s="29"/>
      <c r="T174" s="36">
        <v>1.2856999999999998</v>
      </c>
      <c r="U174" s="36">
        <v>1.2856999999999998</v>
      </c>
      <c r="V174" s="37">
        <v>54</v>
      </c>
      <c r="W174" s="37">
        <v>42</v>
      </c>
      <c r="X174" s="28" t="s">
        <v>1310</v>
      </c>
      <c r="Z174" s="24"/>
      <c r="AA174" s="23"/>
    </row>
    <row r="175" spans="1:27" s="22" customFormat="1" ht="52.5" customHeight="1">
      <c r="A175" s="39" t="s">
        <v>1716</v>
      </c>
      <c r="B175" s="31" t="s">
        <v>1740</v>
      </c>
      <c r="C175" s="30" t="s">
        <v>568</v>
      </c>
      <c r="D175" s="30">
        <v>384</v>
      </c>
      <c r="E175" s="31" t="s">
        <v>70</v>
      </c>
      <c r="F175" s="30"/>
      <c r="G175" s="30"/>
      <c r="H175" s="30"/>
      <c r="I175" s="30"/>
      <c r="J175" s="30"/>
      <c r="K175" s="31" t="s">
        <v>86</v>
      </c>
      <c r="L175" s="31" t="s">
        <v>108</v>
      </c>
      <c r="M175" s="30" t="s">
        <v>1482</v>
      </c>
      <c r="N175" s="30" t="s">
        <v>602</v>
      </c>
      <c r="O175" s="31" t="s">
        <v>108</v>
      </c>
      <c r="P175" s="31" t="s">
        <v>89</v>
      </c>
      <c r="Q175" s="30" t="s">
        <v>603</v>
      </c>
      <c r="R175" s="30" t="s">
        <v>604</v>
      </c>
      <c r="S175" s="29"/>
      <c r="T175" s="36">
        <v>0</v>
      </c>
      <c r="U175" s="36">
        <v>0</v>
      </c>
      <c r="V175" s="37">
        <v>15</v>
      </c>
      <c r="W175" s="37">
        <v>0</v>
      </c>
      <c r="X175" s="28" t="s">
        <v>1310</v>
      </c>
      <c r="Z175" s="24"/>
      <c r="AA175" s="23"/>
    </row>
    <row r="176" spans="1:27" s="22" customFormat="1" ht="52.5" customHeight="1">
      <c r="A176" s="39" t="s">
        <v>1716</v>
      </c>
      <c r="B176" s="31" t="s">
        <v>1740</v>
      </c>
      <c r="C176" s="30" t="s">
        <v>568</v>
      </c>
      <c r="D176" s="30">
        <v>384</v>
      </c>
      <c r="E176" s="31" t="s">
        <v>70</v>
      </c>
      <c r="F176" s="30"/>
      <c r="G176" s="30"/>
      <c r="H176" s="30"/>
      <c r="I176" s="30"/>
      <c r="J176" s="30"/>
      <c r="K176" s="31" t="s">
        <v>86</v>
      </c>
      <c r="L176" s="31" t="s">
        <v>108</v>
      </c>
      <c r="M176" s="30" t="s">
        <v>1483</v>
      </c>
      <c r="N176" s="30" t="s">
        <v>605</v>
      </c>
      <c r="O176" s="31" t="s">
        <v>108</v>
      </c>
      <c r="P176" s="31" t="s">
        <v>105</v>
      </c>
      <c r="Q176" s="30" t="s">
        <v>606</v>
      </c>
      <c r="R176" s="30" t="s">
        <v>607</v>
      </c>
      <c r="S176" s="29"/>
      <c r="T176" s="37">
        <v>240</v>
      </c>
      <c r="U176" s="36">
        <v>0.6</v>
      </c>
      <c r="V176" s="37">
        <v>240</v>
      </c>
      <c r="W176" s="37">
        <v>0</v>
      </c>
      <c r="X176" s="28" t="s">
        <v>1312</v>
      </c>
      <c r="Z176" s="24"/>
      <c r="AA176" s="23"/>
    </row>
    <row r="177" spans="1:27" s="22" customFormat="1" ht="52.5" customHeight="1">
      <c r="A177" s="39" t="s">
        <v>1716</v>
      </c>
      <c r="B177" s="31" t="s">
        <v>1741</v>
      </c>
      <c r="C177" s="30" t="s">
        <v>568</v>
      </c>
      <c r="D177" s="30">
        <v>384</v>
      </c>
      <c r="E177" s="31" t="s">
        <v>70</v>
      </c>
      <c r="F177" s="30"/>
      <c r="G177" s="30"/>
      <c r="H177" s="30"/>
      <c r="I177" s="30"/>
      <c r="J177" s="30"/>
      <c r="K177" s="31" t="s">
        <v>86</v>
      </c>
      <c r="L177" s="31" t="s">
        <v>108</v>
      </c>
      <c r="M177" s="30" t="s">
        <v>1484</v>
      </c>
      <c r="N177" s="30" t="s">
        <v>608</v>
      </c>
      <c r="O177" s="31" t="s">
        <v>108</v>
      </c>
      <c r="P177" s="31" t="s">
        <v>89</v>
      </c>
      <c r="Q177" s="30" t="s">
        <v>609</v>
      </c>
      <c r="R177" s="30" t="s">
        <v>610</v>
      </c>
      <c r="S177" s="29"/>
      <c r="T177" s="36">
        <v>1.25</v>
      </c>
      <c r="U177" s="36">
        <v>1.25</v>
      </c>
      <c r="V177" s="37">
        <v>5</v>
      </c>
      <c r="W177" s="37">
        <v>4</v>
      </c>
      <c r="X177" s="28" t="s">
        <v>1310</v>
      </c>
      <c r="Z177" s="24"/>
      <c r="AA177" s="23"/>
    </row>
    <row r="178" spans="1:27" s="22" customFormat="1" ht="52.5" customHeight="1">
      <c r="A178" s="39" t="s">
        <v>1716</v>
      </c>
      <c r="B178" s="31" t="s">
        <v>1741</v>
      </c>
      <c r="C178" s="30" t="s">
        <v>568</v>
      </c>
      <c r="D178" s="30">
        <v>384</v>
      </c>
      <c r="E178" s="31" t="s">
        <v>70</v>
      </c>
      <c r="F178" s="30"/>
      <c r="G178" s="30"/>
      <c r="H178" s="30"/>
      <c r="I178" s="30"/>
      <c r="J178" s="30"/>
      <c r="K178" s="31" t="s">
        <v>86</v>
      </c>
      <c r="L178" s="31" t="s">
        <v>108</v>
      </c>
      <c r="M178" s="30" t="s">
        <v>1485</v>
      </c>
      <c r="N178" s="30" t="s">
        <v>611</v>
      </c>
      <c r="O178" s="31" t="s">
        <v>108</v>
      </c>
      <c r="P178" s="31" t="s">
        <v>89</v>
      </c>
      <c r="Q178" s="30" t="s">
        <v>612</v>
      </c>
      <c r="R178" s="30" t="s">
        <v>613</v>
      </c>
      <c r="S178" s="29"/>
      <c r="T178" s="36">
        <v>0.75</v>
      </c>
      <c r="U178" s="36">
        <v>0.75</v>
      </c>
      <c r="V178" s="37">
        <v>3</v>
      </c>
      <c r="W178" s="37">
        <v>4</v>
      </c>
      <c r="X178" s="28" t="s">
        <v>1310</v>
      </c>
      <c r="Z178" s="24"/>
      <c r="AA178" s="23"/>
    </row>
    <row r="179" spans="1:27" s="22" customFormat="1" ht="52.5" customHeight="1">
      <c r="A179" s="39" t="s">
        <v>1716</v>
      </c>
      <c r="B179" s="31" t="s">
        <v>1741</v>
      </c>
      <c r="C179" s="30" t="s">
        <v>568</v>
      </c>
      <c r="D179" s="30">
        <v>384</v>
      </c>
      <c r="E179" s="31" t="s">
        <v>70</v>
      </c>
      <c r="F179" s="30"/>
      <c r="G179" s="30"/>
      <c r="H179" s="30"/>
      <c r="I179" s="30"/>
      <c r="J179" s="30"/>
      <c r="K179" s="31" t="s">
        <v>86</v>
      </c>
      <c r="L179" s="31" t="s">
        <v>108</v>
      </c>
      <c r="M179" s="30" t="s">
        <v>1486</v>
      </c>
      <c r="N179" s="30" t="s">
        <v>614</v>
      </c>
      <c r="O179" s="31" t="s">
        <v>108</v>
      </c>
      <c r="P179" s="31" t="s">
        <v>89</v>
      </c>
      <c r="Q179" s="30" t="s">
        <v>615</v>
      </c>
      <c r="R179" s="30" t="s">
        <v>616</v>
      </c>
      <c r="S179" s="29"/>
      <c r="T179" s="36">
        <v>21</v>
      </c>
      <c r="U179" s="36">
        <v>21</v>
      </c>
      <c r="V179" s="37">
        <v>42</v>
      </c>
      <c r="W179" s="37">
        <v>2</v>
      </c>
      <c r="X179" s="28" t="s">
        <v>1310</v>
      </c>
      <c r="Z179" s="24"/>
      <c r="AA179" s="23"/>
    </row>
    <row r="180" spans="1:27" s="22" customFormat="1" ht="52.5" customHeight="1">
      <c r="A180" s="39" t="s">
        <v>1716</v>
      </c>
      <c r="B180" s="31" t="s">
        <v>1741</v>
      </c>
      <c r="C180" s="30" t="s">
        <v>568</v>
      </c>
      <c r="D180" s="30">
        <v>384</v>
      </c>
      <c r="E180" s="31" t="s">
        <v>70</v>
      </c>
      <c r="F180" s="30"/>
      <c r="G180" s="30"/>
      <c r="H180" s="30"/>
      <c r="I180" s="30"/>
      <c r="J180" s="30"/>
      <c r="K180" s="31" t="s">
        <v>86</v>
      </c>
      <c r="L180" s="31" t="s">
        <v>108</v>
      </c>
      <c r="M180" s="30" t="s">
        <v>1487</v>
      </c>
      <c r="N180" s="30" t="s">
        <v>617</v>
      </c>
      <c r="O180" s="31" t="s">
        <v>108</v>
      </c>
      <c r="P180" s="31" t="s">
        <v>89</v>
      </c>
      <c r="Q180" s="30" t="s">
        <v>618</v>
      </c>
      <c r="R180" s="30" t="s">
        <v>619</v>
      </c>
      <c r="S180" s="29"/>
      <c r="T180" s="36">
        <v>0</v>
      </c>
      <c r="U180" s="36">
        <v>0</v>
      </c>
      <c r="V180" s="37">
        <v>0</v>
      </c>
      <c r="W180" s="37">
        <v>3</v>
      </c>
      <c r="X180" s="28" t="s">
        <v>1310</v>
      </c>
      <c r="Z180" s="24"/>
      <c r="AA180" s="23"/>
    </row>
    <row r="181" spans="1:27" s="22" customFormat="1" ht="52.5" customHeight="1">
      <c r="A181" s="39" t="s">
        <v>1716</v>
      </c>
      <c r="B181" s="31" t="s">
        <v>1742</v>
      </c>
      <c r="C181" s="30" t="s">
        <v>568</v>
      </c>
      <c r="D181" s="30">
        <v>384</v>
      </c>
      <c r="E181" s="31" t="s">
        <v>70</v>
      </c>
      <c r="F181" s="30"/>
      <c r="G181" s="30"/>
      <c r="H181" s="30"/>
      <c r="I181" s="30"/>
      <c r="J181" s="30"/>
      <c r="K181" s="31" t="s">
        <v>86</v>
      </c>
      <c r="L181" s="31" t="s">
        <v>108</v>
      </c>
      <c r="M181" s="30" t="s">
        <v>1488</v>
      </c>
      <c r="N181" s="30" t="s">
        <v>620</v>
      </c>
      <c r="O181" s="31" t="s">
        <v>108</v>
      </c>
      <c r="P181" s="31" t="s">
        <v>89</v>
      </c>
      <c r="Q181" s="30" t="s">
        <v>621</v>
      </c>
      <c r="R181" s="30" t="s">
        <v>622</v>
      </c>
      <c r="S181" s="29"/>
      <c r="T181" s="36">
        <v>0</v>
      </c>
      <c r="U181" s="36">
        <v>0</v>
      </c>
      <c r="V181" s="37">
        <v>80</v>
      </c>
      <c r="W181" s="37">
        <v>0</v>
      </c>
      <c r="X181" s="28" t="s">
        <v>1310</v>
      </c>
      <c r="Z181" s="24"/>
      <c r="AA181" s="23"/>
    </row>
    <row r="182" spans="1:27" s="22" customFormat="1" ht="52.5" customHeight="1">
      <c r="A182" s="39" t="s">
        <v>1716</v>
      </c>
      <c r="B182" s="40" t="s">
        <v>1782</v>
      </c>
      <c r="C182" s="30" t="s">
        <v>623</v>
      </c>
      <c r="D182" s="41">
        <v>135</v>
      </c>
      <c r="E182" s="31" t="s">
        <v>79</v>
      </c>
      <c r="F182" s="30">
        <v>1636514.16</v>
      </c>
      <c r="G182" s="30">
        <f>1656402.9+121922.18</f>
        <v>1778325.0799999998</v>
      </c>
      <c r="H182" s="30">
        <f>5546.7+897.66</f>
        <v>6444.36</v>
      </c>
      <c r="I182" s="30">
        <v>0</v>
      </c>
      <c r="J182" s="30">
        <f>1559259.65+121023.8</f>
        <v>1680283.45</v>
      </c>
      <c r="K182" s="31" t="s">
        <v>86</v>
      </c>
      <c r="L182" s="31" t="s">
        <v>87</v>
      </c>
      <c r="M182" s="30" t="s">
        <v>1489</v>
      </c>
      <c r="N182" s="30" t="s">
        <v>624</v>
      </c>
      <c r="O182" s="31" t="s">
        <v>87</v>
      </c>
      <c r="P182" s="31" t="s">
        <v>89</v>
      </c>
      <c r="Q182" s="30" t="s">
        <v>625</v>
      </c>
      <c r="R182" s="30" t="s">
        <v>626</v>
      </c>
      <c r="S182" s="29"/>
      <c r="T182" s="36">
        <v>1</v>
      </c>
      <c r="U182" s="36">
        <v>2.0833333333333299</v>
      </c>
      <c r="V182" s="37">
        <v>149</v>
      </c>
      <c r="W182" s="37">
        <v>149</v>
      </c>
      <c r="X182" s="28" t="s">
        <v>1310</v>
      </c>
      <c r="Z182" s="24"/>
      <c r="AA182" s="23"/>
    </row>
    <row r="183" spans="1:27" s="22" customFormat="1" ht="52.5" customHeight="1">
      <c r="A183" s="39" t="s">
        <v>1716</v>
      </c>
      <c r="B183" s="40" t="s">
        <v>1782</v>
      </c>
      <c r="C183" s="30" t="s">
        <v>623</v>
      </c>
      <c r="D183" s="41">
        <v>135</v>
      </c>
      <c r="E183" s="31" t="s">
        <v>79</v>
      </c>
      <c r="F183" s="30"/>
      <c r="G183" s="30"/>
      <c r="H183" s="30"/>
      <c r="I183" s="30"/>
      <c r="J183" s="30"/>
      <c r="K183" s="31" t="s">
        <v>86</v>
      </c>
      <c r="L183" s="31" t="s">
        <v>92</v>
      </c>
      <c r="M183" s="30" t="s">
        <v>1490</v>
      </c>
      <c r="N183" s="30" t="s">
        <v>627</v>
      </c>
      <c r="O183" s="31" t="s">
        <v>92</v>
      </c>
      <c r="P183" s="31" t="s">
        <v>89</v>
      </c>
      <c r="Q183" s="30" t="s">
        <v>628</v>
      </c>
      <c r="R183" s="30" t="s">
        <v>629</v>
      </c>
      <c r="S183" s="29"/>
      <c r="T183" s="36">
        <v>1.05</v>
      </c>
      <c r="U183" s="36">
        <v>1.05</v>
      </c>
      <c r="V183" s="37">
        <v>21</v>
      </c>
      <c r="W183" s="37">
        <v>20</v>
      </c>
      <c r="X183" s="28" t="s">
        <v>1310</v>
      </c>
      <c r="Z183" s="24"/>
      <c r="AA183" s="23"/>
    </row>
    <row r="184" spans="1:27" s="22" customFormat="1" ht="52.5" customHeight="1">
      <c r="A184" s="39" t="s">
        <v>1716</v>
      </c>
      <c r="B184" s="40" t="s">
        <v>1783</v>
      </c>
      <c r="C184" s="30" t="s">
        <v>623</v>
      </c>
      <c r="D184" s="41">
        <v>135</v>
      </c>
      <c r="E184" s="31" t="s">
        <v>79</v>
      </c>
      <c r="F184" s="30">
        <v>76000</v>
      </c>
      <c r="G184" s="30">
        <v>80400</v>
      </c>
      <c r="H184" s="30">
        <v>0</v>
      </c>
      <c r="I184" s="30">
        <v>0</v>
      </c>
      <c r="J184" s="30">
        <v>67341.06</v>
      </c>
      <c r="K184" s="31" t="s">
        <v>86</v>
      </c>
      <c r="L184" s="31" t="s">
        <v>97</v>
      </c>
      <c r="M184" s="30" t="s">
        <v>1491</v>
      </c>
      <c r="N184" s="30" t="s">
        <v>630</v>
      </c>
      <c r="O184" s="31" t="s">
        <v>97</v>
      </c>
      <c r="P184" s="31" t="s">
        <v>89</v>
      </c>
      <c r="Q184" s="30" t="s">
        <v>631</v>
      </c>
      <c r="R184" s="30" t="s">
        <v>632</v>
      </c>
      <c r="S184" s="29"/>
      <c r="T184" s="36">
        <v>1</v>
      </c>
      <c r="U184" s="36">
        <v>1</v>
      </c>
      <c r="V184" s="37">
        <v>150</v>
      </c>
      <c r="W184" s="37">
        <v>150</v>
      </c>
      <c r="X184" s="28" t="s">
        <v>1310</v>
      </c>
      <c r="Z184" s="24"/>
      <c r="AA184" s="23"/>
    </row>
    <row r="185" spans="1:27" s="22" customFormat="1" ht="52.5" customHeight="1">
      <c r="A185" s="39" t="s">
        <v>1716</v>
      </c>
      <c r="B185" s="40" t="s">
        <v>1784</v>
      </c>
      <c r="C185" s="30" t="s">
        <v>623</v>
      </c>
      <c r="D185" s="41">
        <v>135</v>
      </c>
      <c r="E185" s="31" t="s">
        <v>79</v>
      </c>
      <c r="F185" s="30">
        <v>24000</v>
      </c>
      <c r="G185" s="30">
        <v>24000</v>
      </c>
      <c r="H185" s="30">
        <v>0</v>
      </c>
      <c r="I185" s="30">
        <v>0</v>
      </c>
      <c r="J185" s="30">
        <v>10963.8</v>
      </c>
      <c r="K185" s="31" t="s">
        <v>86</v>
      </c>
      <c r="L185" s="31" t="s">
        <v>97</v>
      </c>
      <c r="M185" s="30" t="s">
        <v>1492</v>
      </c>
      <c r="N185" s="30" t="s">
        <v>633</v>
      </c>
      <c r="O185" s="31" t="s">
        <v>97</v>
      </c>
      <c r="P185" s="31" t="s">
        <v>89</v>
      </c>
      <c r="Q185" s="30" t="s">
        <v>634</v>
      </c>
      <c r="R185" s="30" t="s">
        <v>635</v>
      </c>
      <c r="S185" s="29"/>
      <c r="T185" s="36">
        <v>1</v>
      </c>
      <c r="U185" s="36">
        <v>1</v>
      </c>
      <c r="V185" s="37">
        <v>321</v>
      </c>
      <c r="W185" s="37">
        <v>321</v>
      </c>
      <c r="X185" s="28" t="s">
        <v>1310</v>
      </c>
      <c r="Z185" s="24"/>
      <c r="AA185" s="23"/>
    </row>
    <row r="186" spans="1:27" s="22" customFormat="1" ht="52.5" customHeight="1">
      <c r="A186" s="39" t="s">
        <v>1716</v>
      </c>
      <c r="B186" s="40" t="s">
        <v>1785</v>
      </c>
      <c r="C186" s="30" t="s">
        <v>623</v>
      </c>
      <c r="D186" s="41">
        <v>135</v>
      </c>
      <c r="E186" s="31" t="s">
        <v>79</v>
      </c>
      <c r="F186" s="30">
        <v>3000</v>
      </c>
      <c r="G186" s="30">
        <v>3000</v>
      </c>
      <c r="H186" s="30">
        <v>0</v>
      </c>
      <c r="I186" s="30">
        <v>0</v>
      </c>
      <c r="J186" s="30">
        <v>2717</v>
      </c>
      <c r="K186" s="31" t="s">
        <v>86</v>
      </c>
      <c r="L186" s="31" t="s">
        <v>97</v>
      </c>
      <c r="M186" s="30" t="s">
        <v>1493</v>
      </c>
      <c r="N186" s="30" t="s">
        <v>636</v>
      </c>
      <c r="O186" s="31" t="s">
        <v>97</v>
      </c>
      <c r="P186" s="31" t="s">
        <v>89</v>
      </c>
      <c r="Q186" s="30" t="s">
        <v>637</v>
      </c>
      <c r="R186" s="30" t="s">
        <v>638</v>
      </c>
      <c r="S186" s="29"/>
      <c r="T186" s="36">
        <v>1</v>
      </c>
      <c r="U186" s="36">
        <v>1</v>
      </c>
      <c r="V186" s="37">
        <v>938</v>
      </c>
      <c r="W186" s="37">
        <v>938</v>
      </c>
      <c r="X186" s="28" t="s">
        <v>1310</v>
      </c>
      <c r="Z186" s="24"/>
      <c r="AA186" s="23"/>
    </row>
    <row r="187" spans="1:27" s="22" customFormat="1" ht="52.5" customHeight="1">
      <c r="A187" s="39" t="s">
        <v>1716</v>
      </c>
      <c r="B187" s="40" t="s">
        <v>1786</v>
      </c>
      <c r="C187" s="30" t="s">
        <v>623</v>
      </c>
      <c r="D187" s="41">
        <v>124</v>
      </c>
      <c r="E187" s="31" t="s">
        <v>79</v>
      </c>
      <c r="F187" s="30">
        <v>10000</v>
      </c>
      <c r="G187" s="30">
        <v>7600</v>
      </c>
      <c r="H187" s="30">
        <v>0</v>
      </c>
      <c r="I187" s="30">
        <v>0</v>
      </c>
      <c r="J187" s="30">
        <v>445</v>
      </c>
      <c r="K187" s="31" t="s">
        <v>86</v>
      </c>
      <c r="L187" s="31" t="s">
        <v>97</v>
      </c>
      <c r="M187" s="30" t="s">
        <v>1494</v>
      </c>
      <c r="N187" s="30" t="s">
        <v>639</v>
      </c>
      <c r="O187" s="31" t="s">
        <v>97</v>
      </c>
      <c r="P187" s="31" t="s">
        <v>105</v>
      </c>
      <c r="Q187" s="30" t="s">
        <v>640</v>
      </c>
      <c r="R187" s="30" t="s">
        <v>641</v>
      </c>
      <c r="S187" s="29"/>
      <c r="T187" s="37">
        <v>137</v>
      </c>
      <c r="U187" s="36">
        <v>9.1333333333333311</v>
      </c>
      <c r="V187" s="37">
        <v>137</v>
      </c>
      <c r="W187" s="37">
        <v>0</v>
      </c>
      <c r="X187" s="28" t="s">
        <v>1312</v>
      </c>
      <c r="Z187" s="24"/>
      <c r="AA187" s="23"/>
    </row>
    <row r="188" spans="1:27" s="22" customFormat="1" ht="52.5" customHeight="1">
      <c r="A188" s="39" t="s">
        <v>1716</v>
      </c>
      <c r="B188" s="40" t="s">
        <v>1783</v>
      </c>
      <c r="C188" s="30" t="s">
        <v>623</v>
      </c>
      <c r="D188" s="41">
        <v>135</v>
      </c>
      <c r="E188" s="31" t="s">
        <v>79</v>
      </c>
      <c r="F188" s="30"/>
      <c r="G188" s="30"/>
      <c r="H188" s="30"/>
      <c r="I188" s="30"/>
      <c r="J188" s="30"/>
      <c r="K188" s="31" t="s">
        <v>86</v>
      </c>
      <c r="L188" s="31" t="s">
        <v>108</v>
      </c>
      <c r="M188" s="30" t="s">
        <v>1495</v>
      </c>
      <c r="N188" s="30" t="s">
        <v>642</v>
      </c>
      <c r="O188" s="31" t="s">
        <v>108</v>
      </c>
      <c r="P188" s="31" t="s">
        <v>89</v>
      </c>
      <c r="Q188" s="30" t="s">
        <v>643</v>
      </c>
      <c r="R188" s="30" t="s">
        <v>644</v>
      </c>
      <c r="S188" s="29"/>
      <c r="T188" s="36">
        <v>1</v>
      </c>
      <c r="U188" s="36">
        <v>1</v>
      </c>
      <c r="V188" s="37">
        <v>18</v>
      </c>
      <c r="W188" s="37">
        <v>18</v>
      </c>
      <c r="X188" s="28" t="s">
        <v>1310</v>
      </c>
      <c r="Z188" s="24"/>
      <c r="AA188" s="23"/>
    </row>
    <row r="189" spans="1:27" s="22" customFormat="1" ht="52.5" customHeight="1">
      <c r="A189" s="39" t="s">
        <v>1716</v>
      </c>
      <c r="B189" s="40" t="s">
        <v>1783</v>
      </c>
      <c r="C189" s="30" t="s">
        <v>623</v>
      </c>
      <c r="D189" s="41">
        <v>135</v>
      </c>
      <c r="E189" s="31" t="s">
        <v>79</v>
      </c>
      <c r="F189" s="30"/>
      <c r="G189" s="30"/>
      <c r="H189" s="30"/>
      <c r="I189" s="30"/>
      <c r="J189" s="30"/>
      <c r="K189" s="31" t="s">
        <v>86</v>
      </c>
      <c r="L189" s="31" t="s">
        <v>108</v>
      </c>
      <c r="M189" s="30" t="s">
        <v>1496</v>
      </c>
      <c r="N189" s="30" t="s">
        <v>645</v>
      </c>
      <c r="O189" s="31" t="s">
        <v>108</v>
      </c>
      <c r="P189" s="31" t="s">
        <v>89</v>
      </c>
      <c r="Q189" s="30" t="s">
        <v>646</v>
      </c>
      <c r="R189" s="30" t="s">
        <v>647</v>
      </c>
      <c r="S189" s="29"/>
      <c r="T189" s="36">
        <v>1</v>
      </c>
      <c r="U189" s="36">
        <v>1</v>
      </c>
      <c r="V189" s="37">
        <v>7</v>
      </c>
      <c r="W189" s="37">
        <v>7</v>
      </c>
      <c r="X189" s="28" t="s">
        <v>1310</v>
      </c>
      <c r="Z189" s="24"/>
      <c r="AA189" s="23"/>
    </row>
    <row r="190" spans="1:27" s="22" customFormat="1" ht="52.5" customHeight="1">
      <c r="A190" s="39" t="s">
        <v>1716</v>
      </c>
      <c r="B190" s="40" t="s">
        <v>1784</v>
      </c>
      <c r="C190" s="30" t="s">
        <v>623</v>
      </c>
      <c r="D190" s="41">
        <v>135</v>
      </c>
      <c r="E190" s="31" t="s">
        <v>79</v>
      </c>
      <c r="F190" s="30"/>
      <c r="G190" s="30"/>
      <c r="H190" s="30"/>
      <c r="I190" s="30"/>
      <c r="J190" s="30"/>
      <c r="K190" s="31" t="s">
        <v>86</v>
      </c>
      <c r="L190" s="31" t="s">
        <v>108</v>
      </c>
      <c r="M190" s="30" t="s">
        <v>1497</v>
      </c>
      <c r="N190" s="30" t="s">
        <v>648</v>
      </c>
      <c r="O190" s="31" t="s">
        <v>108</v>
      </c>
      <c r="P190" s="31" t="s">
        <v>89</v>
      </c>
      <c r="Q190" s="30" t="s">
        <v>649</v>
      </c>
      <c r="R190" s="30" t="s">
        <v>650</v>
      </c>
      <c r="S190" s="29"/>
      <c r="T190" s="36">
        <v>1</v>
      </c>
      <c r="U190" s="36">
        <v>1</v>
      </c>
      <c r="V190" s="37">
        <v>321</v>
      </c>
      <c r="W190" s="37">
        <v>321</v>
      </c>
      <c r="X190" s="28" t="s">
        <v>1310</v>
      </c>
      <c r="Z190" s="24"/>
      <c r="AA190" s="23"/>
    </row>
    <row r="191" spans="1:27" s="22" customFormat="1" ht="52.5" customHeight="1">
      <c r="A191" s="39" t="s">
        <v>1716</v>
      </c>
      <c r="B191" s="40" t="s">
        <v>1785</v>
      </c>
      <c r="C191" s="30" t="s">
        <v>623</v>
      </c>
      <c r="D191" s="41">
        <v>135</v>
      </c>
      <c r="E191" s="31" t="s">
        <v>79</v>
      </c>
      <c r="F191" s="30"/>
      <c r="G191" s="30"/>
      <c r="H191" s="30"/>
      <c r="I191" s="30"/>
      <c r="J191" s="30"/>
      <c r="K191" s="31" t="s">
        <v>86</v>
      </c>
      <c r="L191" s="31" t="s">
        <v>108</v>
      </c>
      <c r="M191" s="30" t="s">
        <v>1498</v>
      </c>
      <c r="N191" s="30" t="s">
        <v>651</v>
      </c>
      <c r="O191" s="31" t="s">
        <v>108</v>
      </c>
      <c r="P191" s="31" t="s">
        <v>105</v>
      </c>
      <c r="Q191" s="30" t="s">
        <v>652</v>
      </c>
      <c r="R191" s="30" t="s">
        <v>653</v>
      </c>
      <c r="S191" s="29"/>
      <c r="T191" s="37">
        <v>22</v>
      </c>
      <c r="U191" s="36">
        <v>3.6666666666666599</v>
      </c>
      <c r="V191" s="37">
        <v>22</v>
      </c>
      <c r="W191" s="37">
        <v>0</v>
      </c>
      <c r="X191" s="28" t="s">
        <v>1312</v>
      </c>
      <c r="Z191" s="24"/>
      <c r="AA191" s="23"/>
    </row>
    <row r="192" spans="1:27" s="22" customFormat="1" ht="52.5" customHeight="1">
      <c r="A192" s="39" t="s">
        <v>1716</v>
      </c>
      <c r="B192" s="40" t="s">
        <v>1785</v>
      </c>
      <c r="C192" s="30" t="s">
        <v>623</v>
      </c>
      <c r="D192" s="41">
        <v>135</v>
      </c>
      <c r="E192" s="31" t="s">
        <v>79</v>
      </c>
      <c r="F192" s="30"/>
      <c r="G192" s="30"/>
      <c r="H192" s="30"/>
      <c r="I192" s="30"/>
      <c r="J192" s="30"/>
      <c r="K192" s="31" t="s">
        <v>86</v>
      </c>
      <c r="L192" s="31" t="s">
        <v>108</v>
      </c>
      <c r="M192" s="30" t="s">
        <v>1499</v>
      </c>
      <c r="N192" s="30" t="s">
        <v>654</v>
      </c>
      <c r="O192" s="31" t="s">
        <v>108</v>
      </c>
      <c r="P192" s="31" t="s">
        <v>89</v>
      </c>
      <c r="Q192" s="30" t="s">
        <v>655</v>
      </c>
      <c r="R192" s="30" t="s">
        <v>656</v>
      </c>
      <c r="S192" s="29"/>
      <c r="T192" s="36">
        <v>1</v>
      </c>
      <c r="U192" s="36">
        <v>1</v>
      </c>
      <c r="V192" s="37">
        <v>938</v>
      </c>
      <c r="W192" s="37">
        <v>938</v>
      </c>
      <c r="X192" s="28" t="s">
        <v>1310</v>
      </c>
      <c r="Z192" s="24"/>
      <c r="AA192" s="23"/>
    </row>
    <row r="193" spans="1:27" s="22" customFormat="1" ht="52.5" customHeight="1">
      <c r="A193" s="39" t="s">
        <v>1716</v>
      </c>
      <c r="B193" s="40" t="s">
        <v>1785</v>
      </c>
      <c r="C193" s="30" t="s">
        <v>623</v>
      </c>
      <c r="D193" s="41">
        <v>135</v>
      </c>
      <c r="E193" s="31" t="s">
        <v>79</v>
      </c>
      <c r="F193" s="30"/>
      <c r="G193" s="30"/>
      <c r="H193" s="30"/>
      <c r="I193" s="30"/>
      <c r="J193" s="30"/>
      <c r="K193" s="31" t="s">
        <v>86</v>
      </c>
      <c r="L193" s="31" t="s">
        <v>108</v>
      </c>
      <c r="M193" s="30" t="s">
        <v>1500</v>
      </c>
      <c r="N193" s="30" t="s">
        <v>657</v>
      </c>
      <c r="O193" s="31" t="s">
        <v>108</v>
      </c>
      <c r="P193" s="31" t="s">
        <v>89</v>
      </c>
      <c r="Q193" s="30" t="s">
        <v>655</v>
      </c>
      <c r="R193" s="30" t="s">
        <v>658</v>
      </c>
      <c r="S193" s="29"/>
      <c r="T193" s="36">
        <v>1</v>
      </c>
      <c r="U193" s="36">
        <v>1</v>
      </c>
      <c r="V193" s="37">
        <v>938</v>
      </c>
      <c r="W193" s="37">
        <v>938</v>
      </c>
      <c r="X193" s="28" t="s">
        <v>1310</v>
      </c>
      <c r="Z193" s="24"/>
      <c r="AA193" s="23"/>
    </row>
    <row r="194" spans="1:27" s="22" customFormat="1" ht="52.5" customHeight="1">
      <c r="A194" s="39" t="s">
        <v>1716</v>
      </c>
      <c r="B194" s="40" t="s">
        <v>1786</v>
      </c>
      <c r="C194" s="30" t="s">
        <v>623</v>
      </c>
      <c r="D194" s="41">
        <v>124</v>
      </c>
      <c r="E194" s="31" t="s">
        <v>79</v>
      </c>
      <c r="F194" s="30"/>
      <c r="G194" s="30"/>
      <c r="H194" s="30"/>
      <c r="I194" s="30"/>
      <c r="J194" s="30"/>
      <c r="K194" s="31" t="s">
        <v>86</v>
      </c>
      <c r="L194" s="31" t="s">
        <v>108</v>
      </c>
      <c r="M194" s="30" t="s">
        <v>1501</v>
      </c>
      <c r="N194" s="30" t="s">
        <v>659</v>
      </c>
      <c r="O194" s="31" t="s">
        <v>108</v>
      </c>
      <c r="P194" s="31" t="s">
        <v>105</v>
      </c>
      <c r="Q194" s="30" t="s">
        <v>660</v>
      </c>
      <c r="R194" s="30" t="s">
        <v>661</v>
      </c>
      <c r="S194" s="29"/>
      <c r="T194" s="37">
        <v>140</v>
      </c>
      <c r="U194" s="36">
        <v>1.4583333333333299</v>
      </c>
      <c r="V194" s="37">
        <v>140</v>
      </c>
      <c r="W194" s="37">
        <v>0</v>
      </c>
      <c r="X194" s="28" t="s">
        <v>1312</v>
      </c>
      <c r="Z194" s="24"/>
      <c r="AA194" s="23"/>
    </row>
    <row r="195" spans="1:27" s="22" customFormat="1" ht="52.5" customHeight="1">
      <c r="A195" s="39" t="s">
        <v>1716</v>
      </c>
      <c r="B195" s="40" t="s">
        <v>1786</v>
      </c>
      <c r="C195" s="30" t="s">
        <v>623</v>
      </c>
      <c r="D195" s="41">
        <v>124</v>
      </c>
      <c r="E195" s="31" t="s">
        <v>79</v>
      </c>
      <c r="F195" s="30"/>
      <c r="G195" s="30"/>
      <c r="H195" s="30"/>
      <c r="I195" s="30"/>
      <c r="J195" s="30"/>
      <c r="K195" s="31" t="s">
        <v>86</v>
      </c>
      <c r="L195" s="31" t="s">
        <v>108</v>
      </c>
      <c r="M195" s="30" t="s">
        <v>1502</v>
      </c>
      <c r="N195" s="30" t="s">
        <v>662</v>
      </c>
      <c r="O195" s="31" t="s">
        <v>108</v>
      </c>
      <c r="P195" s="31" t="s">
        <v>105</v>
      </c>
      <c r="Q195" s="30" t="s">
        <v>663</v>
      </c>
      <c r="R195" s="30" t="s">
        <v>664</v>
      </c>
      <c r="S195" s="29"/>
      <c r="T195" s="37">
        <v>24</v>
      </c>
      <c r="U195" s="36">
        <v>12</v>
      </c>
      <c r="V195" s="37">
        <v>24</v>
      </c>
      <c r="W195" s="37">
        <v>0</v>
      </c>
      <c r="X195" s="28" t="s">
        <v>1312</v>
      </c>
      <c r="Z195" s="24"/>
      <c r="AA195" s="23"/>
    </row>
    <row r="196" spans="1:27" s="22" customFormat="1" ht="52.5" customHeight="1">
      <c r="A196" s="41" t="s">
        <v>1716</v>
      </c>
      <c r="B196" s="40" t="s">
        <v>1720</v>
      </c>
      <c r="C196" s="30" t="s">
        <v>665</v>
      </c>
      <c r="D196" s="41">
        <v>133</v>
      </c>
      <c r="E196" s="31" t="s">
        <v>71</v>
      </c>
      <c r="F196" s="30">
        <v>495659.87</v>
      </c>
      <c r="G196" s="30">
        <v>4945659.87</v>
      </c>
      <c r="H196" s="30">
        <v>1889.04</v>
      </c>
      <c r="I196" s="30">
        <v>0</v>
      </c>
      <c r="J196" s="30">
        <v>413365.17</v>
      </c>
      <c r="K196" s="31" t="s">
        <v>86</v>
      </c>
      <c r="L196" s="31" t="s">
        <v>87</v>
      </c>
      <c r="M196" s="30" t="s">
        <v>1503</v>
      </c>
      <c r="N196" s="30" t="s">
        <v>666</v>
      </c>
      <c r="O196" s="31" t="s">
        <v>87</v>
      </c>
      <c r="P196" s="31" t="s">
        <v>105</v>
      </c>
      <c r="Q196" s="30" t="s">
        <v>667</v>
      </c>
      <c r="R196" s="30" t="s">
        <v>668</v>
      </c>
      <c r="S196" s="29"/>
      <c r="T196" s="37">
        <v>5</v>
      </c>
      <c r="U196" s="36">
        <v>0.83333333333333304</v>
      </c>
      <c r="V196" s="37">
        <v>5</v>
      </c>
      <c r="W196" s="37">
        <v>0</v>
      </c>
      <c r="X196" s="28" t="s">
        <v>1312</v>
      </c>
      <c r="Z196" s="24"/>
      <c r="AA196" s="23"/>
    </row>
    <row r="197" spans="1:27" s="22" customFormat="1" ht="52.5" customHeight="1">
      <c r="A197" s="41" t="s">
        <v>1716</v>
      </c>
      <c r="B197" s="40" t="s">
        <v>1720</v>
      </c>
      <c r="C197" s="30" t="s">
        <v>665</v>
      </c>
      <c r="D197" s="41">
        <v>133</v>
      </c>
      <c r="E197" s="31" t="s">
        <v>71</v>
      </c>
      <c r="F197" s="30"/>
      <c r="G197" s="30"/>
      <c r="H197" s="30"/>
      <c r="I197" s="30"/>
      <c r="J197" s="30"/>
      <c r="K197" s="31" t="s">
        <v>86</v>
      </c>
      <c r="L197" s="31" t="s">
        <v>92</v>
      </c>
      <c r="M197" s="30" t="s">
        <v>1504</v>
      </c>
      <c r="N197" s="30" t="s">
        <v>669</v>
      </c>
      <c r="O197" s="31" t="s">
        <v>92</v>
      </c>
      <c r="P197" s="31" t="s">
        <v>105</v>
      </c>
      <c r="Q197" s="30" t="s">
        <v>670</v>
      </c>
      <c r="R197" s="30" t="s">
        <v>671</v>
      </c>
      <c r="S197" s="29"/>
      <c r="T197" s="37">
        <v>18</v>
      </c>
      <c r="U197" s="36">
        <v>1.5</v>
      </c>
      <c r="V197" s="37">
        <v>18</v>
      </c>
      <c r="W197" s="37">
        <v>0</v>
      </c>
      <c r="X197" s="28" t="s">
        <v>1312</v>
      </c>
      <c r="Z197" s="24"/>
      <c r="AA197" s="23"/>
    </row>
    <row r="198" spans="1:27" s="22" customFormat="1" ht="52.5" customHeight="1">
      <c r="A198" s="41" t="s">
        <v>1716</v>
      </c>
      <c r="B198" s="40" t="s">
        <v>1721</v>
      </c>
      <c r="C198" s="30" t="s">
        <v>665</v>
      </c>
      <c r="D198" s="41">
        <v>133</v>
      </c>
      <c r="E198" s="31" t="s">
        <v>71</v>
      </c>
      <c r="F198" s="30">
        <v>25500</v>
      </c>
      <c r="G198" s="30">
        <v>32604.799999999999</v>
      </c>
      <c r="H198" s="30">
        <v>0</v>
      </c>
      <c r="I198" s="30">
        <v>0</v>
      </c>
      <c r="J198" s="30">
        <v>29880.799999999999</v>
      </c>
      <c r="K198" s="31" t="s">
        <v>86</v>
      </c>
      <c r="L198" s="31" t="s">
        <v>97</v>
      </c>
      <c r="M198" s="30" t="s">
        <v>1505</v>
      </c>
      <c r="N198" s="30" t="s">
        <v>672</v>
      </c>
      <c r="O198" s="31" t="s">
        <v>97</v>
      </c>
      <c r="P198" s="31" t="s">
        <v>89</v>
      </c>
      <c r="Q198" s="30" t="s">
        <v>673</v>
      </c>
      <c r="R198" s="30" t="s">
        <v>674</v>
      </c>
      <c r="S198" s="29"/>
      <c r="T198" s="36">
        <v>1.0451999999999999</v>
      </c>
      <c r="U198" s="36">
        <v>1.0451999999999999</v>
      </c>
      <c r="V198" s="37">
        <v>6815</v>
      </c>
      <c r="W198" s="37">
        <v>6520</v>
      </c>
      <c r="X198" s="28" t="s">
        <v>1310</v>
      </c>
      <c r="Z198" s="24"/>
      <c r="AA198" s="23"/>
    </row>
    <row r="199" spans="1:27" s="22" customFormat="1" ht="52.5" customHeight="1">
      <c r="A199" s="41" t="s">
        <v>1716</v>
      </c>
      <c r="B199" s="40" t="s">
        <v>1722</v>
      </c>
      <c r="C199" s="30" t="s">
        <v>665</v>
      </c>
      <c r="D199" s="41">
        <v>133</v>
      </c>
      <c r="E199" s="31" t="s">
        <v>71</v>
      </c>
      <c r="F199" s="30">
        <v>36550</v>
      </c>
      <c r="G199" s="30">
        <v>74307</v>
      </c>
      <c r="H199" s="30">
        <v>0</v>
      </c>
      <c r="I199" s="30">
        <v>0</v>
      </c>
      <c r="J199" s="30">
        <v>68257</v>
      </c>
      <c r="K199" s="31" t="s">
        <v>86</v>
      </c>
      <c r="L199" s="31" t="s">
        <v>97</v>
      </c>
      <c r="M199" s="30" t="s">
        <v>1506</v>
      </c>
      <c r="N199" s="30" t="s">
        <v>675</v>
      </c>
      <c r="O199" s="31" t="s">
        <v>97</v>
      </c>
      <c r="P199" s="31" t="s">
        <v>105</v>
      </c>
      <c r="Q199" s="30" t="s">
        <v>676</v>
      </c>
      <c r="R199" s="30" t="s">
        <v>677</v>
      </c>
      <c r="S199" s="29"/>
      <c r="T199" s="37">
        <v>191</v>
      </c>
      <c r="U199" s="36">
        <v>0.95499999999999996</v>
      </c>
      <c r="V199" s="37">
        <v>191</v>
      </c>
      <c r="W199" s="37">
        <v>0</v>
      </c>
      <c r="X199" s="28" t="s">
        <v>1312</v>
      </c>
      <c r="Z199" s="24"/>
      <c r="AA199" s="23"/>
    </row>
    <row r="200" spans="1:27" s="22" customFormat="1" ht="52.5" customHeight="1">
      <c r="A200" s="41" t="s">
        <v>1716</v>
      </c>
      <c r="B200" s="40" t="s">
        <v>1721</v>
      </c>
      <c r="C200" s="30" t="s">
        <v>665</v>
      </c>
      <c r="D200" s="41">
        <v>133</v>
      </c>
      <c r="E200" s="31" t="s">
        <v>71</v>
      </c>
      <c r="F200" s="30"/>
      <c r="G200" s="30"/>
      <c r="H200" s="30"/>
      <c r="I200" s="30"/>
      <c r="J200" s="30"/>
      <c r="K200" s="31" t="s">
        <v>86</v>
      </c>
      <c r="L200" s="31" t="s">
        <v>108</v>
      </c>
      <c r="M200" s="30" t="s">
        <v>1507</v>
      </c>
      <c r="N200" s="30" t="s">
        <v>678</v>
      </c>
      <c r="O200" s="31" t="s">
        <v>108</v>
      </c>
      <c r="P200" s="31" t="s">
        <v>105</v>
      </c>
      <c r="Q200" s="30" t="s">
        <v>679</v>
      </c>
      <c r="R200" s="30" t="s">
        <v>680</v>
      </c>
      <c r="S200" s="29"/>
      <c r="T200" s="37">
        <v>35</v>
      </c>
      <c r="U200" s="36">
        <v>0.77777777777777701</v>
      </c>
      <c r="V200" s="37">
        <v>35</v>
      </c>
      <c r="W200" s="37">
        <v>0</v>
      </c>
      <c r="X200" s="28" t="s">
        <v>1312</v>
      </c>
      <c r="Z200" s="24"/>
      <c r="AA200" s="23"/>
    </row>
    <row r="201" spans="1:27" s="22" customFormat="1" ht="52.5" customHeight="1">
      <c r="A201" s="41" t="s">
        <v>1716</v>
      </c>
      <c r="B201" s="40" t="s">
        <v>1721</v>
      </c>
      <c r="C201" s="30" t="s">
        <v>665</v>
      </c>
      <c r="D201" s="41">
        <v>133</v>
      </c>
      <c r="E201" s="31" t="s">
        <v>71</v>
      </c>
      <c r="F201" s="30"/>
      <c r="G201" s="30"/>
      <c r="H201" s="30"/>
      <c r="I201" s="30"/>
      <c r="J201" s="30"/>
      <c r="K201" s="31" t="s">
        <v>86</v>
      </c>
      <c r="L201" s="31" t="s">
        <v>108</v>
      </c>
      <c r="M201" s="30" t="s">
        <v>1508</v>
      </c>
      <c r="N201" s="30" t="s">
        <v>681</v>
      </c>
      <c r="O201" s="31" t="s">
        <v>108</v>
      </c>
      <c r="P201" s="31" t="s">
        <v>105</v>
      </c>
      <c r="Q201" s="30" t="s">
        <v>682</v>
      </c>
      <c r="R201" s="30" t="s">
        <v>683</v>
      </c>
      <c r="S201" s="29"/>
      <c r="T201" s="37">
        <v>1</v>
      </c>
      <c r="U201" s="36">
        <v>0.33333333333333298</v>
      </c>
      <c r="V201" s="37">
        <v>1</v>
      </c>
      <c r="W201" s="37">
        <v>0</v>
      </c>
      <c r="X201" s="28" t="s">
        <v>1312</v>
      </c>
      <c r="Z201" s="24"/>
      <c r="AA201" s="23"/>
    </row>
    <row r="202" spans="1:27" s="22" customFormat="1" ht="52.5" customHeight="1">
      <c r="A202" s="41" t="s">
        <v>1716</v>
      </c>
      <c r="B202" s="40" t="s">
        <v>1722</v>
      </c>
      <c r="C202" s="30" t="s">
        <v>665</v>
      </c>
      <c r="D202" s="41">
        <v>133</v>
      </c>
      <c r="E202" s="31" t="s">
        <v>71</v>
      </c>
      <c r="F202" s="30"/>
      <c r="G202" s="30"/>
      <c r="H202" s="30"/>
      <c r="I202" s="30"/>
      <c r="J202" s="30"/>
      <c r="K202" s="31" t="s">
        <v>86</v>
      </c>
      <c r="L202" s="31" t="s">
        <v>108</v>
      </c>
      <c r="M202" s="30" t="s">
        <v>1509</v>
      </c>
      <c r="N202" s="30" t="s">
        <v>684</v>
      </c>
      <c r="O202" s="31" t="s">
        <v>108</v>
      </c>
      <c r="P202" s="31" t="s">
        <v>105</v>
      </c>
      <c r="Q202" s="30" t="s">
        <v>685</v>
      </c>
      <c r="R202" s="30" t="s">
        <v>686</v>
      </c>
      <c r="S202" s="29"/>
      <c r="T202" s="37">
        <v>0</v>
      </c>
      <c r="U202" s="36">
        <v>0</v>
      </c>
      <c r="V202" s="37">
        <v>0</v>
      </c>
      <c r="W202" s="37">
        <v>0</v>
      </c>
      <c r="X202" s="28" t="s">
        <v>1312</v>
      </c>
      <c r="Z202" s="24"/>
      <c r="AA202" s="23"/>
    </row>
    <row r="203" spans="1:27" s="22" customFormat="1" ht="52.5" customHeight="1">
      <c r="A203" s="41" t="s">
        <v>1716</v>
      </c>
      <c r="B203" s="40" t="s">
        <v>1722</v>
      </c>
      <c r="C203" s="30" t="s">
        <v>665</v>
      </c>
      <c r="D203" s="41">
        <v>133</v>
      </c>
      <c r="E203" s="31" t="s">
        <v>71</v>
      </c>
      <c r="F203" s="30"/>
      <c r="G203" s="30"/>
      <c r="H203" s="30"/>
      <c r="I203" s="30"/>
      <c r="J203" s="30"/>
      <c r="K203" s="31" t="s">
        <v>86</v>
      </c>
      <c r="L203" s="31" t="s">
        <v>108</v>
      </c>
      <c r="M203" s="30" t="s">
        <v>1510</v>
      </c>
      <c r="N203" s="30" t="s">
        <v>687</v>
      </c>
      <c r="O203" s="31" t="s">
        <v>108</v>
      </c>
      <c r="P203" s="31" t="s">
        <v>105</v>
      </c>
      <c r="Q203" s="30" t="s">
        <v>688</v>
      </c>
      <c r="R203" s="30" t="s">
        <v>689</v>
      </c>
      <c r="S203" s="29"/>
      <c r="T203" s="37">
        <v>1</v>
      </c>
      <c r="U203" s="36">
        <v>0.2</v>
      </c>
      <c r="V203" s="37">
        <v>1</v>
      </c>
      <c r="W203" s="37">
        <v>0</v>
      </c>
      <c r="X203" s="28" t="s">
        <v>1312</v>
      </c>
      <c r="Z203" s="24"/>
      <c r="AA203" s="23"/>
    </row>
    <row r="204" spans="1:27" s="22" customFormat="1" ht="52.5" customHeight="1">
      <c r="A204" s="41" t="s">
        <v>1716</v>
      </c>
      <c r="B204" s="40" t="s">
        <v>1787</v>
      </c>
      <c r="C204" s="30" t="s">
        <v>690</v>
      </c>
      <c r="D204" s="41">
        <v>121</v>
      </c>
      <c r="E204" s="31" t="s">
        <v>72</v>
      </c>
      <c r="F204" s="30">
        <v>420738.18</v>
      </c>
      <c r="G204" s="30">
        <v>420738.18</v>
      </c>
      <c r="H204" s="30">
        <v>735.48</v>
      </c>
      <c r="I204" s="30">
        <v>0</v>
      </c>
      <c r="J204" s="30">
        <v>199532.23</v>
      </c>
      <c r="K204" s="31" t="s">
        <v>86</v>
      </c>
      <c r="L204" s="31" t="s">
        <v>87</v>
      </c>
      <c r="M204" s="30" t="s">
        <v>1511</v>
      </c>
      <c r="N204" s="30" t="s">
        <v>88</v>
      </c>
      <c r="O204" s="31" t="s">
        <v>87</v>
      </c>
      <c r="P204" s="31" t="s">
        <v>89</v>
      </c>
      <c r="Q204" s="30" t="s">
        <v>691</v>
      </c>
      <c r="R204" s="30" t="s">
        <v>692</v>
      </c>
      <c r="S204" s="29"/>
      <c r="T204" s="36">
        <v>1</v>
      </c>
      <c r="U204" s="36">
        <v>1.25</v>
      </c>
      <c r="V204" s="37">
        <v>195</v>
      </c>
      <c r="W204" s="37">
        <v>195</v>
      </c>
      <c r="X204" s="28" t="s">
        <v>1310</v>
      </c>
      <c r="Z204" s="24"/>
      <c r="AA204" s="23"/>
    </row>
    <row r="205" spans="1:27" s="22" customFormat="1" ht="52.5" customHeight="1">
      <c r="A205" s="41" t="s">
        <v>1716</v>
      </c>
      <c r="B205" s="40" t="s">
        <v>1787</v>
      </c>
      <c r="C205" s="30" t="s">
        <v>690</v>
      </c>
      <c r="D205" s="41">
        <v>121</v>
      </c>
      <c r="E205" s="31" t="s">
        <v>72</v>
      </c>
      <c r="F205" s="30"/>
      <c r="G205" s="30"/>
      <c r="H205" s="30"/>
      <c r="I205" s="30"/>
      <c r="J205" s="30"/>
      <c r="K205" s="31" t="s">
        <v>86</v>
      </c>
      <c r="L205" s="31" t="s">
        <v>92</v>
      </c>
      <c r="M205" s="30" t="s">
        <v>1512</v>
      </c>
      <c r="N205" s="30" t="s">
        <v>693</v>
      </c>
      <c r="O205" s="31" t="s">
        <v>92</v>
      </c>
      <c r="P205" s="31" t="s">
        <v>89</v>
      </c>
      <c r="Q205" s="30" t="s">
        <v>694</v>
      </c>
      <c r="R205" s="30" t="s">
        <v>695</v>
      </c>
      <c r="S205" s="29"/>
      <c r="T205" s="36">
        <v>1</v>
      </c>
      <c r="U205" s="36">
        <v>1</v>
      </c>
      <c r="V205" s="37">
        <v>195</v>
      </c>
      <c r="W205" s="37">
        <v>195</v>
      </c>
      <c r="X205" s="28" t="s">
        <v>1310</v>
      </c>
      <c r="Z205" s="24"/>
      <c r="AA205" s="23"/>
    </row>
    <row r="206" spans="1:27" s="22" customFormat="1" ht="52.5" customHeight="1">
      <c r="A206" s="41" t="s">
        <v>1716</v>
      </c>
      <c r="B206" s="40" t="s">
        <v>1788</v>
      </c>
      <c r="C206" s="30" t="s">
        <v>690</v>
      </c>
      <c r="D206" s="41">
        <v>121</v>
      </c>
      <c r="E206" s="31" t="s">
        <v>72</v>
      </c>
      <c r="F206" s="30">
        <v>4700</v>
      </c>
      <c r="G206" s="30">
        <v>4700</v>
      </c>
      <c r="H206" s="30">
        <v>0</v>
      </c>
      <c r="I206" s="30">
        <v>0</v>
      </c>
      <c r="J206" s="30">
        <v>2305</v>
      </c>
      <c r="K206" s="31" t="s">
        <v>86</v>
      </c>
      <c r="L206" s="31" t="s">
        <v>97</v>
      </c>
      <c r="M206" s="30" t="s">
        <v>1513</v>
      </c>
      <c r="N206" s="30" t="s">
        <v>696</v>
      </c>
      <c r="O206" s="31" t="s">
        <v>97</v>
      </c>
      <c r="P206" s="31" t="s">
        <v>89</v>
      </c>
      <c r="Q206" s="30" t="s">
        <v>697</v>
      </c>
      <c r="R206" s="30" t="s">
        <v>698</v>
      </c>
      <c r="S206" s="29"/>
      <c r="T206" s="36">
        <v>0</v>
      </c>
      <c r="U206" s="36">
        <v>0</v>
      </c>
      <c r="V206" s="37">
        <v>0</v>
      </c>
      <c r="W206" s="37">
        <v>0</v>
      </c>
      <c r="X206" s="28" t="s">
        <v>1310</v>
      </c>
      <c r="Z206" s="24"/>
      <c r="AA206" s="23"/>
    </row>
    <row r="207" spans="1:27" s="22" customFormat="1" ht="52.5" customHeight="1">
      <c r="A207" s="41" t="s">
        <v>1716</v>
      </c>
      <c r="B207" s="40" t="s">
        <v>1789</v>
      </c>
      <c r="C207" s="30" t="s">
        <v>690</v>
      </c>
      <c r="D207" s="41">
        <v>121</v>
      </c>
      <c r="E207" s="31" t="s">
        <v>72</v>
      </c>
      <c r="F207" s="30">
        <v>1000</v>
      </c>
      <c r="G207" s="30">
        <v>1000</v>
      </c>
      <c r="H207" s="30">
        <v>0</v>
      </c>
      <c r="I207" s="30">
        <v>0</v>
      </c>
      <c r="J207" s="30">
        <v>0</v>
      </c>
      <c r="K207" s="31" t="s">
        <v>86</v>
      </c>
      <c r="L207" s="31" t="s">
        <v>97</v>
      </c>
      <c r="M207" s="30" t="s">
        <v>1514</v>
      </c>
      <c r="N207" s="30" t="s">
        <v>699</v>
      </c>
      <c r="O207" s="31" t="s">
        <v>97</v>
      </c>
      <c r="P207" s="31" t="s">
        <v>105</v>
      </c>
      <c r="Q207" s="30" t="s">
        <v>700</v>
      </c>
      <c r="R207" s="30" t="s">
        <v>701</v>
      </c>
      <c r="S207" s="29"/>
      <c r="T207" s="37">
        <v>12</v>
      </c>
      <c r="U207" s="36">
        <v>4</v>
      </c>
      <c r="V207" s="37">
        <v>12</v>
      </c>
      <c r="W207" s="37">
        <v>0</v>
      </c>
      <c r="X207" s="28" t="s">
        <v>1312</v>
      </c>
      <c r="Z207" s="24"/>
      <c r="AA207" s="23"/>
    </row>
    <row r="208" spans="1:27" s="22" customFormat="1" ht="52.5" customHeight="1">
      <c r="A208" s="41" t="s">
        <v>1716</v>
      </c>
      <c r="B208" s="40" t="s">
        <v>1790</v>
      </c>
      <c r="C208" s="30" t="s">
        <v>690</v>
      </c>
      <c r="D208" s="41">
        <v>121</v>
      </c>
      <c r="E208" s="31" t="s">
        <v>72</v>
      </c>
      <c r="F208" s="30">
        <v>4000</v>
      </c>
      <c r="G208" s="30">
        <v>4000</v>
      </c>
      <c r="H208" s="30">
        <v>0</v>
      </c>
      <c r="I208" s="30">
        <v>0</v>
      </c>
      <c r="J208" s="30">
        <v>0</v>
      </c>
      <c r="K208" s="31" t="s">
        <v>86</v>
      </c>
      <c r="L208" s="31" t="s">
        <v>97</v>
      </c>
      <c r="M208" s="30" t="s">
        <v>1515</v>
      </c>
      <c r="N208" s="30" t="s">
        <v>702</v>
      </c>
      <c r="O208" s="31" t="s">
        <v>97</v>
      </c>
      <c r="P208" s="31" t="s">
        <v>105</v>
      </c>
      <c r="Q208" s="30" t="s">
        <v>703</v>
      </c>
      <c r="R208" s="30" t="s">
        <v>704</v>
      </c>
      <c r="S208" s="29"/>
      <c r="T208" s="37">
        <v>0</v>
      </c>
      <c r="U208" s="36">
        <v>0</v>
      </c>
      <c r="V208" s="37">
        <v>0</v>
      </c>
      <c r="W208" s="37">
        <v>0</v>
      </c>
      <c r="X208" s="28" t="s">
        <v>1312</v>
      </c>
      <c r="Z208" s="24"/>
      <c r="AA208" s="23"/>
    </row>
    <row r="209" spans="1:27" s="22" customFormat="1" ht="52.5" customHeight="1">
      <c r="A209" s="41" t="s">
        <v>1716</v>
      </c>
      <c r="B209" s="31" t="s">
        <v>1788</v>
      </c>
      <c r="C209" s="30" t="s">
        <v>690</v>
      </c>
      <c r="D209" s="41">
        <v>121</v>
      </c>
      <c r="E209" s="31" t="s">
        <v>72</v>
      </c>
      <c r="F209" s="30"/>
      <c r="G209" s="30"/>
      <c r="H209" s="30"/>
      <c r="I209" s="30"/>
      <c r="J209" s="30"/>
      <c r="K209" s="31" t="s">
        <v>86</v>
      </c>
      <c r="L209" s="31" t="s">
        <v>108</v>
      </c>
      <c r="M209" s="30" t="s">
        <v>1516</v>
      </c>
      <c r="N209" s="30" t="s">
        <v>705</v>
      </c>
      <c r="O209" s="31" t="s">
        <v>108</v>
      </c>
      <c r="P209" s="31" t="s">
        <v>89</v>
      </c>
      <c r="Q209" s="30" t="s">
        <v>706</v>
      </c>
      <c r="R209" s="30" t="s">
        <v>707</v>
      </c>
      <c r="S209" s="29"/>
      <c r="T209" s="36">
        <v>0</v>
      </c>
      <c r="U209" s="36">
        <v>0</v>
      </c>
      <c r="V209" s="37">
        <v>0</v>
      </c>
      <c r="W209" s="37">
        <v>0</v>
      </c>
      <c r="X209" s="28" t="s">
        <v>1310</v>
      </c>
      <c r="Z209" s="24"/>
      <c r="AA209" s="23"/>
    </row>
    <row r="210" spans="1:27" s="22" customFormat="1" ht="52.5" customHeight="1">
      <c r="A210" s="41" t="s">
        <v>1716</v>
      </c>
      <c r="B210" s="31" t="s">
        <v>1788</v>
      </c>
      <c r="C210" s="30" t="s">
        <v>690</v>
      </c>
      <c r="D210" s="41">
        <v>121</v>
      </c>
      <c r="E210" s="31" t="s">
        <v>72</v>
      </c>
      <c r="F210" s="30"/>
      <c r="G210" s="30"/>
      <c r="H210" s="30"/>
      <c r="I210" s="30"/>
      <c r="J210" s="30"/>
      <c r="K210" s="31" t="s">
        <v>86</v>
      </c>
      <c r="L210" s="31" t="s">
        <v>108</v>
      </c>
      <c r="M210" s="30" t="s">
        <v>1517</v>
      </c>
      <c r="N210" s="30" t="s">
        <v>708</v>
      </c>
      <c r="O210" s="31" t="s">
        <v>108</v>
      </c>
      <c r="P210" s="31" t="s">
        <v>89</v>
      </c>
      <c r="Q210" s="30" t="s">
        <v>709</v>
      </c>
      <c r="R210" s="30" t="s">
        <v>710</v>
      </c>
      <c r="S210" s="29"/>
      <c r="T210" s="36">
        <v>0</v>
      </c>
      <c r="U210" s="36">
        <v>0</v>
      </c>
      <c r="V210" s="37">
        <v>0</v>
      </c>
      <c r="W210" s="37">
        <v>0</v>
      </c>
      <c r="X210" s="28" t="s">
        <v>1310</v>
      </c>
      <c r="Z210" s="24"/>
      <c r="AA210" s="23"/>
    </row>
    <row r="211" spans="1:27" s="22" customFormat="1" ht="52.5" customHeight="1">
      <c r="A211" s="41" t="s">
        <v>1716</v>
      </c>
      <c r="B211" s="31" t="s">
        <v>1788</v>
      </c>
      <c r="C211" s="30" t="s">
        <v>690</v>
      </c>
      <c r="D211" s="41">
        <v>121</v>
      </c>
      <c r="E211" s="31" t="s">
        <v>72</v>
      </c>
      <c r="F211" s="30"/>
      <c r="G211" s="30"/>
      <c r="H211" s="30"/>
      <c r="I211" s="30"/>
      <c r="J211" s="30"/>
      <c r="K211" s="31" t="s">
        <v>86</v>
      </c>
      <c r="L211" s="31" t="s">
        <v>108</v>
      </c>
      <c r="M211" s="30" t="s">
        <v>1518</v>
      </c>
      <c r="N211" s="30" t="s">
        <v>711</v>
      </c>
      <c r="O211" s="31" t="s">
        <v>108</v>
      </c>
      <c r="P211" s="31" t="s">
        <v>89</v>
      </c>
      <c r="Q211" s="30" t="s">
        <v>712</v>
      </c>
      <c r="R211" s="30" t="s">
        <v>713</v>
      </c>
      <c r="S211" s="29"/>
      <c r="T211" s="36">
        <v>0</v>
      </c>
      <c r="U211" s="36">
        <v>0</v>
      </c>
      <c r="V211" s="37">
        <v>0</v>
      </c>
      <c r="W211" s="37">
        <v>0</v>
      </c>
      <c r="X211" s="28" t="s">
        <v>1310</v>
      </c>
      <c r="Z211" s="24"/>
      <c r="AA211" s="23"/>
    </row>
    <row r="212" spans="1:27" s="22" customFormat="1" ht="52.5" customHeight="1">
      <c r="A212" s="41" t="s">
        <v>1716</v>
      </c>
      <c r="B212" s="31" t="s">
        <v>1790</v>
      </c>
      <c r="C212" s="30" t="s">
        <v>690</v>
      </c>
      <c r="D212" s="41">
        <v>121</v>
      </c>
      <c r="E212" s="31" t="s">
        <v>72</v>
      </c>
      <c r="F212" s="30"/>
      <c r="G212" s="30"/>
      <c r="H212" s="30"/>
      <c r="I212" s="30"/>
      <c r="J212" s="30"/>
      <c r="K212" s="31" t="s">
        <v>86</v>
      </c>
      <c r="L212" s="31" t="s">
        <v>108</v>
      </c>
      <c r="M212" s="30" t="s">
        <v>1519</v>
      </c>
      <c r="N212" s="30" t="s">
        <v>714</v>
      </c>
      <c r="O212" s="31" t="s">
        <v>108</v>
      </c>
      <c r="P212" s="31" t="s">
        <v>105</v>
      </c>
      <c r="Q212" s="30" t="s">
        <v>715</v>
      </c>
      <c r="R212" s="30" t="s">
        <v>716</v>
      </c>
      <c r="S212" s="29"/>
      <c r="T212" s="37">
        <v>0</v>
      </c>
      <c r="U212" s="36">
        <v>0</v>
      </c>
      <c r="V212" s="37">
        <v>0</v>
      </c>
      <c r="W212" s="37">
        <v>0</v>
      </c>
      <c r="X212" s="28" t="s">
        <v>1312</v>
      </c>
      <c r="Z212" s="24"/>
      <c r="AA212" s="23"/>
    </row>
    <row r="213" spans="1:27" s="22" customFormat="1" ht="52.5" customHeight="1">
      <c r="A213" s="41" t="s">
        <v>1716</v>
      </c>
      <c r="B213" s="31" t="s">
        <v>1790</v>
      </c>
      <c r="C213" s="30" t="s">
        <v>690</v>
      </c>
      <c r="D213" s="41">
        <v>121</v>
      </c>
      <c r="E213" s="31" t="s">
        <v>72</v>
      </c>
      <c r="F213" s="30"/>
      <c r="G213" s="30"/>
      <c r="H213" s="30"/>
      <c r="I213" s="30"/>
      <c r="J213" s="30"/>
      <c r="K213" s="31" t="s">
        <v>86</v>
      </c>
      <c r="L213" s="31" t="s">
        <v>108</v>
      </c>
      <c r="M213" s="30" t="s">
        <v>1520</v>
      </c>
      <c r="N213" s="30" t="s">
        <v>717</v>
      </c>
      <c r="O213" s="31" t="s">
        <v>108</v>
      </c>
      <c r="P213" s="31" t="s">
        <v>105</v>
      </c>
      <c r="Q213" s="30" t="s">
        <v>718</v>
      </c>
      <c r="R213" s="30" t="s">
        <v>719</v>
      </c>
      <c r="S213" s="29"/>
      <c r="T213" s="37">
        <v>0</v>
      </c>
      <c r="U213" s="36">
        <v>0</v>
      </c>
      <c r="V213" s="37">
        <v>0</v>
      </c>
      <c r="W213" s="37">
        <v>0</v>
      </c>
      <c r="X213" s="28" t="s">
        <v>1312</v>
      </c>
      <c r="Z213" s="24"/>
      <c r="AA213" s="23"/>
    </row>
    <row r="214" spans="1:27" s="22" customFormat="1" ht="52.5" customHeight="1">
      <c r="A214" s="41" t="s">
        <v>1716</v>
      </c>
      <c r="B214" s="40" t="s">
        <v>1858</v>
      </c>
      <c r="C214" s="30" t="s">
        <v>720</v>
      </c>
      <c r="D214" s="41">
        <v>185</v>
      </c>
      <c r="E214" s="31" t="s">
        <v>73</v>
      </c>
      <c r="F214" s="30">
        <v>1706519.94</v>
      </c>
      <c r="G214" s="30">
        <v>1703519.94</v>
      </c>
      <c r="H214" s="30">
        <v>15668.64</v>
      </c>
      <c r="I214" s="30">
        <v>0</v>
      </c>
      <c r="J214" s="30">
        <v>1662050.26</v>
      </c>
      <c r="K214" s="31" t="s">
        <v>86</v>
      </c>
      <c r="L214" s="31" t="s">
        <v>87</v>
      </c>
      <c r="M214" s="30" t="s">
        <v>1521</v>
      </c>
      <c r="N214" s="30" t="s">
        <v>721</v>
      </c>
      <c r="O214" s="31" t="s">
        <v>87</v>
      </c>
      <c r="P214" s="31" t="s">
        <v>89</v>
      </c>
      <c r="Q214" s="30" t="s">
        <v>722</v>
      </c>
      <c r="R214" s="30" t="s">
        <v>723</v>
      </c>
      <c r="S214" s="29"/>
      <c r="T214" s="36">
        <v>1</v>
      </c>
      <c r="U214" s="36">
        <v>1.25</v>
      </c>
      <c r="V214" s="37">
        <v>509</v>
      </c>
      <c r="W214" s="37">
        <v>509</v>
      </c>
      <c r="X214" s="28" t="s">
        <v>1310</v>
      </c>
      <c r="Z214" s="24"/>
      <c r="AA214" s="23"/>
    </row>
    <row r="215" spans="1:27" s="22" customFormat="1" ht="52.5" customHeight="1">
      <c r="A215" s="41" t="s">
        <v>1716</v>
      </c>
      <c r="B215" s="40" t="s">
        <v>1858</v>
      </c>
      <c r="C215" s="30" t="s">
        <v>720</v>
      </c>
      <c r="D215" s="41">
        <v>185</v>
      </c>
      <c r="E215" s="31" t="s">
        <v>73</v>
      </c>
      <c r="F215" s="30"/>
      <c r="G215" s="30"/>
      <c r="H215" s="30"/>
      <c r="I215" s="30"/>
      <c r="J215" s="30"/>
      <c r="K215" s="31" t="s">
        <v>86</v>
      </c>
      <c r="L215" s="31" t="s">
        <v>92</v>
      </c>
      <c r="M215" s="30" t="s">
        <v>1522</v>
      </c>
      <c r="N215" s="30" t="s">
        <v>724</v>
      </c>
      <c r="O215" s="31" t="s">
        <v>92</v>
      </c>
      <c r="P215" s="31" t="s">
        <v>94</v>
      </c>
      <c r="Q215" s="30" t="s">
        <v>725</v>
      </c>
      <c r="R215" s="30" t="s">
        <v>726</v>
      </c>
      <c r="S215" s="29"/>
      <c r="T215" s="36">
        <v>0</v>
      </c>
      <c r="U215" s="36">
        <v>0</v>
      </c>
      <c r="V215" s="37">
        <v>9177</v>
      </c>
      <c r="W215" s="37">
        <v>9177</v>
      </c>
      <c r="X215" s="28" t="s">
        <v>1311</v>
      </c>
      <c r="Z215" s="24"/>
      <c r="AA215" s="23"/>
    </row>
    <row r="216" spans="1:27" s="22" customFormat="1" ht="52.5" customHeight="1">
      <c r="A216" s="41" t="s">
        <v>1716</v>
      </c>
      <c r="B216" s="40" t="s">
        <v>1859</v>
      </c>
      <c r="C216" s="30" t="s">
        <v>720</v>
      </c>
      <c r="D216" s="41">
        <v>185</v>
      </c>
      <c r="E216" s="31" t="s">
        <v>73</v>
      </c>
      <c r="F216" s="30">
        <v>59600</v>
      </c>
      <c r="G216" s="30">
        <v>67000</v>
      </c>
      <c r="H216" s="30">
        <v>0</v>
      </c>
      <c r="I216" s="30">
        <v>0</v>
      </c>
      <c r="J216" s="30">
        <v>40821.89</v>
      </c>
      <c r="K216" s="31" t="s">
        <v>86</v>
      </c>
      <c r="L216" s="31" t="s">
        <v>97</v>
      </c>
      <c r="M216" s="30" t="s">
        <v>1523</v>
      </c>
      <c r="N216" s="30" t="s">
        <v>727</v>
      </c>
      <c r="O216" s="31" t="s">
        <v>97</v>
      </c>
      <c r="P216" s="31" t="s">
        <v>89</v>
      </c>
      <c r="Q216" s="30" t="s">
        <v>728</v>
      </c>
      <c r="R216" s="30" t="s">
        <v>729</v>
      </c>
      <c r="S216" s="29"/>
      <c r="T216" s="36">
        <v>1.0026000000000002</v>
      </c>
      <c r="U216" s="36">
        <v>1.0026000000000002</v>
      </c>
      <c r="V216" s="37">
        <v>8055</v>
      </c>
      <c r="W216" s="37">
        <v>8034</v>
      </c>
      <c r="X216" s="28" t="s">
        <v>1310</v>
      </c>
      <c r="Z216" s="24"/>
      <c r="AA216" s="23"/>
    </row>
    <row r="217" spans="1:27" s="22" customFormat="1" ht="52.5" customHeight="1">
      <c r="A217" s="41" t="s">
        <v>1716</v>
      </c>
      <c r="B217" s="40" t="s">
        <v>1860</v>
      </c>
      <c r="C217" s="30" t="s">
        <v>720</v>
      </c>
      <c r="D217" s="41">
        <v>185</v>
      </c>
      <c r="E217" s="31" t="s">
        <v>73</v>
      </c>
      <c r="F217" s="30">
        <v>33000</v>
      </c>
      <c r="G217" s="30">
        <v>15500</v>
      </c>
      <c r="H217" s="30">
        <v>0</v>
      </c>
      <c r="I217" s="30">
        <v>0</v>
      </c>
      <c r="J217" s="30">
        <v>5608</v>
      </c>
      <c r="K217" s="31" t="s">
        <v>86</v>
      </c>
      <c r="L217" s="31" t="s">
        <v>97</v>
      </c>
      <c r="M217" s="30" t="s">
        <v>1524</v>
      </c>
      <c r="N217" s="30" t="s">
        <v>730</v>
      </c>
      <c r="O217" s="31" t="s">
        <v>97</v>
      </c>
      <c r="P217" s="31" t="s">
        <v>105</v>
      </c>
      <c r="Q217" s="30" t="s">
        <v>731</v>
      </c>
      <c r="R217" s="30" t="s">
        <v>732</v>
      </c>
      <c r="S217" s="29"/>
      <c r="T217" s="37">
        <v>3</v>
      </c>
      <c r="U217" s="36">
        <v>1.5</v>
      </c>
      <c r="V217" s="37">
        <v>3</v>
      </c>
      <c r="W217" s="37">
        <v>0</v>
      </c>
      <c r="X217" s="28" t="s">
        <v>1312</v>
      </c>
      <c r="Z217" s="24"/>
      <c r="AA217" s="23"/>
    </row>
    <row r="218" spans="1:27" s="22" customFormat="1" ht="52.5" customHeight="1">
      <c r="A218" s="41" t="s">
        <v>1716</v>
      </c>
      <c r="B218" s="40" t="s">
        <v>1861</v>
      </c>
      <c r="C218" s="30" t="s">
        <v>720</v>
      </c>
      <c r="D218" s="41">
        <v>185</v>
      </c>
      <c r="E218" s="31" t="s">
        <v>73</v>
      </c>
      <c r="F218" s="30">
        <v>865000</v>
      </c>
      <c r="G218" s="30">
        <v>912484.44</v>
      </c>
      <c r="H218" s="30">
        <v>0</v>
      </c>
      <c r="I218" s="30">
        <v>0</v>
      </c>
      <c r="J218" s="30">
        <v>842293.32</v>
      </c>
      <c r="K218" s="31" t="s">
        <v>86</v>
      </c>
      <c r="L218" s="31" t="s">
        <v>97</v>
      </c>
      <c r="M218" s="30" t="s">
        <v>1525</v>
      </c>
      <c r="N218" s="30" t="s">
        <v>733</v>
      </c>
      <c r="O218" s="31" t="s">
        <v>97</v>
      </c>
      <c r="P218" s="31" t="s">
        <v>105</v>
      </c>
      <c r="Q218" s="30" t="s">
        <v>734</v>
      </c>
      <c r="R218" s="30" t="s">
        <v>735</v>
      </c>
      <c r="S218" s="29"/>
      <c r="T218" s="37">
        <v>4</v>
      </c>
      <c r="U218" s="36">
        <v>2</v>
      </c>
      <c r="V218" s="37">
        <v>4</v>
      </c>
      <c r="W218" s="37">
        <v>0</v>
      </c>
      <c r="X218" s="28" t="s">
        <v>1312</v>
      </c>
      <c r="Z218" s="24"/>
      <c r="AA218" s="23"/>
    </row>
    <row r="219" spans="1:27" s="22" customFormat="1" ht="52.5" customHeight="1">
      <c r="A219" s="41" t="s">
        <v>1716</v>
      </c>
      <c r="B219" s="40" t="s">
        <v>1862</v>
      </c>
      <c r="C219" s="30" t="s">
        <v>720</v>
      </c>
      <c r="D219" s="41">
        <v>185</v>
      </c>
      <c r="E219" s="31" t="s">
        <v>73</v>
      </c>
      <c r="F219" s="30">
        <v>4100</v>
      </c>
      <c r="G219" s="30">
        <v>3200</v>
      </c>
      <c r="H219" s="30">
        <v>0</v>
      </c>
      <c r="I219" s="30">
        <v>0</v>
      </c>
      <c r="J219" s="30">
        <v>0</v>
      </c>
      <c r="K219" s="31" t="s">
        <v>86</v>
      </c>
      <c r="L219" s="31" t="s">
        <v>97</v>
      </c>
      <c r="M219" s="30" t="s">
        <v>1526</v>
      </c>
      <c r="N219" s="30" t="s">
        <v>736</v>
      </c>
      <c r="O219" s="31" t="s">
        <v>97</v>
      </c>
      <c r="P219" s="31" t="s">
        <v>89</v>
      </c>
      <c r="Q219" s="30" t="s">
        <v>737</v>
      </c>
      <c r="R219" s="30" t="s">
        <v>738</v>
      </c>
      <c r="S219" s="29"/>
      <c r="T219" s="36">
        <v>1</v>
      </c>
      <c r="U219" s="36">
        <v>1</v>
      </c>
      <c r="V219" s="37">
        <v>101</v>
      </c>
      <c r="W219" s="37">
        <v>101</v>
      </c>
      <c r="X219" s="28" t="s">
        <v>1310</v>
      </c>
      <c r="Z219" s="24"/>
      <c r="AA219" s="23"/>
    </row>
    <row r="220" spans="1:27" s="22" customFormat="1" ht="52.5" customHeight="1">
      <c r="A220" s="41" t="s">
        <v>1716</v>
      </c>
      <c r="B220" s="40" t="s">
        <v>1859</v>
      </c>
      <c r="C220" s="30" t="s">
        <v>720</v>
      </c>
      <c r="D220" s="41">
        <v>185</v>
      </c>
      <c r="E220" s="31" t="s">
        <v>73</v>
      </c>
      <c r="F220" s="30"/>
      <c r="G220" s="30"/>
      <c r="H220" s="30"/>
      <c r="I220" s="30"/>
      <c r="J220" s="30"/>
      <c r="K220" s="31" t="s">
        <v>86</v>
      </c>
      <c r="L220" s="31" t="s">
        <v>108</v>
      </c>
      <c r="M220" s="30" t="s">
        <v>1527</v>
      </c>
      <c r="N220" s="30" t="s">
        <v>739</v>
      </c>
      <c r="O220" s="31" t="s">
        <v>108</v>
      </c>
      <c r="P220" s="31" t="s">
        <v>89</v>
      </c>
      <c r="Q220" s="30" t="s">
        <v>740</v>
      </c>
      <c r="R220" s="30" t="s">
        <v>741</v>
      </c>
      <c r="S220" s="29"/>
      <c r="T220" s="36">
        <v>1</v>
      </c>
      <c r="U220" s="36">
        <v>1</v>
      </c>
      <c r="V220" s="37">
        <v>9214</v>
      </c>
      <c r="W220" s="37">
        <v>9214</v>
      </c>
      <c r="X220" s="28" t="s">
        <v>1310</v>
      </c>
      <c r="Z220" s="24"/>
      <c r="AA220" s="23"/>
    </row>
    <row r="221" spans="1:27" s="22" customFormat="1" ht="52.5" customHeight="1">
      <c r="A221" s="41" t="s">
        <v>1716</v>
      </c>
      <c r="B221" s="40" t="s">
        <v>1860</v>
      </c>
      <c r="C221" s="30" t="s">
        <v>720</v>
      </c>
      <c r="D221" s="41">
        <v>185</v>
      </c>
      <c r="E221" s="31" t="s">
        <v>73</v>
      </c>
      <c r="F221" s="30"/>
      <c r="G221" s="30"/>
      <c r="H221" s="30"/>
      <c r="I221" s="30"/>
      <c r="J221" s="30"/>
      <c r="K221" s="31" t="s">
        <v>86</v>
      </c>
      <c r="L221" s="31" t="s">
        <v>108</v>
      </c>
      <c r="M221" s="30" t="s">
        <v>1528</v>
      </c>
      <c r="N221" s="30" t="s">
        <v>742</v>
      </c>
      <c r="O221" s="31" t="s">
        <v>108</v>
      </c>
      <c r="P221" s="31" t="s">
        <v>105</v>
      </c>
      <c r="Q221" s="30" t="s">
        <v>743</v>
      </c>
      <c r="R221" s="30" t="s">
        <v>744</v>
      </c>
      <c r="S221" s="29"/>
      <c r="T221" s="37">
        <v>3</v>
      </c>
      <c r="U221" s="36">
        <v>3</v>
      </c>
      <c r="V221" s="37">
        <v>3</v>
      </c>
      <c r="W221" s="37">
        <v>0</v>
      </c>
      <c r="X221" s="28" t="s">
        <v>1312</v>
      </c>
      <c r="Z221" s="24"/>
      <c r="AA221" s="23"/>
    </row>
    <row r="222" spans="1:27" s="22" customFormat="1" ht="52.5" customHeight="1">
      <c r="A222" s="41" t="s">
        <v>1716</v>
      </c>
      <c r="B222" s="40" t="s">
        <v>1860</v>
      </c>
      <c r="C222" s="30" t="s">
        <v>720</v>
      </c>
      <c r="D222" s="41">
        <v>185</v>
      </c>
      <c r="E222" s="31" t="s">
        <v>73</v>
      </c>
      <c r="F222" s="30"/>
      <c r="G222" s="30"/>
      <c r="H222" s="30"/>
      <c r="I222" s="30"/>
      <c r="J222" s="30"/>
      <c r="K222" s="31" t="s">
        <v>86</v>
      </c>
      <c r="L222" s="31" t="s">
        <v>108</v>
      </c>
      <c r="M222" s="30" t="s">
        <v>1529</v>
      </c>
      <c r="N222" s="30" t="s">
        <v>745</v>
      </c>
      <c r="O222" s="31" t="s">
        <v>108</v>
      </c>
      <c r="P222" s="31" t="s">
        <v>105</v>
      </c>
      <c r="Q222" s="30" t="s">
        <v>746</v>
      </c>
      <c r="R222" s="30" t="s">
        <v>747</v>
      </c>
      <c r="S222" s="29"/>
      <c r="T222" s="37">
        <v>14</v>
      </c>
      <c r="U222" s="36">
        <v>2.8</v>
      </c>
      <c r="V222" s="37">
        <v>14</v>
      </c>
      <c r="W222" s="37">
        <v>0</v>
      </c>
      <c r="X222" s="28" t="s">
        <v>1312</v>
      </c>
      <c r="Z222" s="24"/>
      <c r="AA222" s="23"/>
    </row>
    <row r="223" spans="1:27" s="22" customFormat="1" ht="52.5" customHeight="1">
      <c r="A223" s="41" t="s">
        <v>1716</v>
      </c>
      <c r="B223" s="40" t="s">
        <v>1861</v>
      </c>
      <c r="C223" s="30" t="s">
        <v>720</v>
      </c>
      <c r="D223" s="41">
        <v>185</v>
      </c>
      <c r="E223" s="31" t="s">
        <v>73</v>
      </c>
      <c r="F223" s="30"/>
      <c r="G223" s="30"/>
      <c r="H223" s="30"/>
      <c r="I223" s="30"/>
      <c r="J223" s="30"/>
      <c r="K223" s="31" t="s">
        <v>86</v>
      </c>
      <c r="L223" s="31" t="s">
        <v>108</v>
      </c>
      <c r="M223" s="30" t="s">
        <v>1530</v>
      </c>
      <c r="N223" s="30" t="s">
        <v>748</v>
      </c>
      <c r="O223" s="31" t="s">
        <v>108</v>
      </c>
      <c r="P223" s="31" t="s">
        <v>105</v>
      </c>
      <c r="Q223" s="30" t="s">
        <v>749</v>
      </c>
      <c r="R223" s="30" t="s">
        <v>750</v>
      </c>
      <c r="S223" s="29"/>
      <c r="T223" s="37">
        <v>5</v>
      </c>
      <c r="U223" s="36">
        <v>1.25</v>
      </c>
      <c r="V223" s="37">
        <v>5</v>
      </c>
      <c r="W223" s="37">
        <v>0</v>
      </c>
      <c r="X223" s="28" t="s">
        <v>1312</v>
      </c>
      <c r="Z223" s="24"/>
      <c r="AA223" s="23"/>
    </row>
    <row r="224" spans="1:27" s="22" customFormat="1" ht="52.5" customHeight="1">
      <c r="A224" s="41" t="s">
        <v>1716</v>
      </c>
      <c r="B224" s="40" t="s">
        <v>1862</v>
      </c>
      <c r="C224" s="30" t="s">
        <v>720</v>
      </c>
      <c r="D224" s="41">
        <v>185</v>
      </c>
      <c r="E224" s="31" t="s">
        <v>73</v>
      </c>
      <c r="F224" s="30"/>
      <c r="G224" s="30"/>
      <c r="H224" s="30"/>
      <c r="I224" s="30"/>
      <c r="J224" s="30"/>
      <c r="K224" s="31" t="s">
        <v>86</v>
      </c>
      <c r="L224" s="31" t="s">
        <v>108</v>
      </c>
      <c r="M224" s="30" t="s">
        <v>1531</v>
      </c>
      <c r="N224" s="30" t="s">
        <v>751</v>
      </c>
      <c r="O224" s="31" t="s">
        <v>108</v>
      </c>
      <c r="P224" s="31" t="s">
        <v>89</v>
      </c>
      <c r="Q224" s="30" t="s">
        <v>752</v>
      </c>
      <c r="R224" s="30" t="s">
        <v>753</v>
      </c>
      <c r="S224" s="29"/>
      <c r="T224" s="36">
        <v>0</v>
      </c>
      <c r="U224" s="36">
        <v>0</v>
      </c>
      <c r="V224" s="37">
        <v>0</v>
      </c>
      <c r="W224" s="37">
        <v>0</v>
      </c>
      <c r="X224" s="28" t="s">
        <v>1310</v>
      </c>
      <c r="Z224" s="24"/>
      <c r="AA224" s="23"/>
    </row>
    <row r="225" spans="1:27" s="22" customFormat="1" ht="52.5" customHeight="1">
      <c r="A225" s="41" t="s">
        <v>1716</v>
      </c>
      <c r="B225" s="40" t="s">
        <v>1862</v>
      </c>
      <c r="C225" s="30" t="s">
        <v>720</v>
      </c>
      <c r="D225" s="41">
        <v>185</v>
      </c>
      <c r="E225" s="31" t="s">
        <v>73</v>
      </c>
      <c r="F225" s="30"/>
      <c r="G225" s="30"/>
      <c r="H225" s="30"/>
      <c r="I225" s="30"/>
      <c r="J225" s="30"/>
      <c r="K225" s="31" t="s">
        <v>86</v>
      </c>
      <c r="L225" s="31" t="s">
        <v>108</v>
      </c>
      <c r="M225" s="30" t="s">
        <v>1532</v>
      </c>
      <c r="N225" s="30" t="s">
        <v>754</v>
      </c>
      <c r="O225" s="31" t="s">
        <v>108</v>
      </c>
      <c r="P225" s="31" t="s">
        <v>89</v>
      </c>
      <c r="Q225" s="30" t="s">
        <v>755</v>
      </c>
      <c r="R225" s="30" t="s">
        <v>756</v>
      </c>
      <c r="S225" s="29"/>
      <c r="T225" s="36">
        <v>1</v>
      </c>
      <c r="U225" s="36">
        <v>1</v>
      </c>
      <c r="V225" s="37">
        <v>27</v>
      </c>
      <c r="W225" s="37">
        <v>27</v>
      </c>
      <c r="X225" s="28" t="s">
        <v>1310</v>
      </c>
      <c r="Z225" s="24"/>
      <c r="AA225" s="23"/>
    </row>
    <row r="226" spans="1:27" s="22" customFormat="1" ht="52.5" customHeight="1">
      <c r="A226" s="39" t="s">
        <v>1716</v>
      </c>
      <c r="B226" s="40" t="s">
        <v>1778</v>
      </c>
      <c r="C226" s="30" t="s">
        <v>757</v>
      </c>
      <c r="D226" s="41">
        <v>152</v>
      </c>
      <c r="E226" s="31" t="s">
        <v>758</v>
      </c>
      <c r="F226" s="30">
        <v>3112685.42</v>
      </c>
      <c r="G226" s="30">
        <v>3632426.29</v>
      </c>
      <c r="H226" s="30">
        <v>11906.64</v>
      </c>
      <c r="I226" s="30">
        <v>0</v>
      </c>
      <c r="J226" s="30">
        <v>3469893.61</v>
      </c>
      <c r="K226" s="31" t="s">
        <v>86</v>
      </c>
      <c r="L226" s="31" t="s">
        <v>87</v>
      </c>
      <c r="M226" s="30" t="s">
        <v>1533</v>
      </c>
      <c r="N226" s="30" t="s">
        <v>759</v>
      </c>
      <c r="O226" s="31" t="s">
        <v>87</v>
      </c>
      <c r="P226" s="31" t="s">
        <v>89</v>
      </c>
      <c r="Q226" s="30" t="s">
        <v>760</v>
      </c>
      <c r="R226" s="30" t="s">
        <v>761</v>
      </c>
      <c r="S226" s="29"/>
      <c r="T226" s="36">
        <v>1.0268999999999999</v>
      </c>
      <c r="U226" s="36">
        <v>1.0268999999999999</v>
      </c>
      <c r="V226" s="37">
        <v>35494855.159999996</v>
      </c>
      <c r="W226" s="37">
        <v>34566175.969999999</v>
      </c>
      <c r="X226" s="28" t="s">
        <v>1310</v>
      </c>
      <c r="Z226" s="24"/>
      <c r="AA226" s="23"/>
    </row>
    <row r="227" spans="1:27" s="22" customFormat="1" ht="52.5" customHeight="1">
      <c r="A227" s="39" t="s">
        <v>1716</v>
      </c>
      <c r="B227" s="40" t="s">
        <v>1778</v>
      </c>
      <c r="C227" s="30" t="s">
        <v>757</v>
      </c>
      <c r="D227" s="41">
        <v>152</v>
      </c>
      <c r="E227" s="31" t="s">
        <v>758</v>
      </c>
      <c r="F227" s="30"/>
      <c r="G227" s="30"/>
      <c r="H227" s="30"/>
      <c r="I227" s="30"/>
      <c r="J227" s="30"/>
      <c r="K227" s="31" t="s">
        <v>86</v>
      </c>
      <c r="L227" s="31" t="s">
        <v>92</v>
      </c>
      <c r="M227" s="30" t="s">
        <v>1534</v>
      </c>
      <c r="N227" s="30" t="s">
        <v>762</v>
      </c>
      <c r="O227" s="31" t="s">
        <v>92</v>
      </c>
      <c r="P227" s="31" t="s">
        <v>94</v>
      </c>
      <c r="Q227" s="30" t="s">
        <v>763</v>
      </c>
      <c r="R227" s="30" t="s">
        <v>764</v>
      </c>
      <c r="S227" s="29"/>
      <c r="T227" s="36">
        <v>6.9999999999999993E-3</v>
      </c>
      <c r="U227" s="36">
        <v>0.17499999999999999</v>
      </c>
      <c r="V227" s="37">
        <v>35494855.159999996</v>
      </c>
      <c r="W227" s="37">
        <v>35247950.350000001</v>
      </c>
      <c r="X227" s="28" t="s">
        <v>1311</v>
      </c>
      <c r="Z227" s="24"/>
      <c r="AA227" s="23"/>
    </row>
    <row r="228" spans="1:27" s="22" customFormat="1" ht="52.5" customHeight="1">
      <c r="A228" s="39" t="s">
        <v>1716</v>
      </c>
      <c r="B228" s="40" t="s">
        <v>1779</v>
      </c>
      <c r="C228" s="30" t="s">
        <v>757</v>
      </c>
      <c r="D228" s="41">
        <v>152</v>
      </c>
      <c r="E228" s="31" t="s">
        <v>758</v>
      </c>
      <c r="F228" s="30">
        <v>169000</v>
      </c>
      <c r="G228" s="30">
        <v>212000</v>
      </c>
      <c r="H228" s="30">
        <v>0</v>
      </c>
      <c r="I228" s="30">
        <v>0</v>
      </c>
      <c r="J228" s="30">
        <v>185687.7</v>
      </c>
      <c r="K228" s="31" t="s">
        <v>86</v>
      </c>
      <c r="L228" s="31" t="s">
        <v>97</v>
      </c>
      <c r="M228" s="30" t="s">
        <v>1535</v>
      </c>
      <c r="N228" s="30" t="s">
        <v>765</v>
      </c>
      <c r="O228" s="31" t="s">
        <v>97</v>
      </c>
      <c r="P228" s="31" t="s">
        <v>105</v>
      </c>
      <c r="Q228" s="30" t="s">
        <v>766</v>
      </c>
      <c r="R228" s="30" t="s">
        <v>767</v>
      </c>
      <c r="S228" s="29"/>
      <c r="T228" s="37">
        <v>2320</v>
      </c>
      <c r="U228" s="36">
        <v>0.38666666666666599</v>
      </c>
      <c r="V228" s="37">
        <v>2320</v>
      </c>
      <c r="W228" s="37">
        <v>0</v>
      </c>
      <c r="X228" s="28" t="s">
        <v>1312</v>
      </c>
      <c r="Z228" s="24"/>
      <c r="AA228" s="23"/>
    </row>
    <row r="229" spans="1:27" s="22" customFormat="1" ht="52.5" customHeight="1">
      <c r="A229" s="39" t="s">
        <v>1716</v>
      </c>
      <c r="B229" s="40" t="s">
        <v>1780</v>
      </c>
      <c r="C229" s="30" t="s">
        <v>757</v>
      </c>
      <c r="D229" s="41">
        <v>152</v>
      </c>
      <c r="E229" s="31" t="s">
        <v>758</v>
      </c>
      <c r="F229" s="30">
        <v>20000</v>
      </c>
      <c r="G229" s="30">
        <v>68320</v>
      </c>
      <c r="H229" s="30">
        <v>0</v>
      </c>
      <c r="I229" s="30">
        <v>0</v>
      </c>
      <c r="J229" s="30">
        <v>61120</v>
      </c>
      <c r="K229" s="31" t="s">
        <v>86</v>
      </c>
      <c r="L229" s="31" t="s">
        <v>97</v>
      </c>
      <c r="M229" s="30" t="s">
        <v>1536</v>
      </c>
      <c r="N229" s="30" t="s">
        <v>768</v>
      </c>
      <c r="O229" s="31" t="s">
        <v>97</v>
      </c>
      <c r="P229" s="31" t="s">
        <v>105</v>
      </c>
      <c r="Q229" s="30" t="s">
        <v>769</v>
      </c>
      <c r="R229" s="30" t="s">
        <v>770</v>
      </c>
      <c r="S229" s="29"/>
      <c r="T229" s="37">
        <v>318</v>
      </c>
      <c r="U229" s="36">
        <v>1.59</v>
      </c>
      <c r="V229" s="37">
        <v>318</v>
      </c>
      <c r="W229" s="37">
        <v>0</v>
      </c>
      <c r="X229" s="28" t="s">
        <v>1312</v>
      </c>
      <c r="Z229" s="24"/>
      <c r="AA229" s="23"/>
    </row>
    <row r="230" spans="1:27" s="22" customFormat="1" ht="52.5" customHeight="1">
      <c r="A230" s="39" t="s">
        <v>1716</v>
      </c>
      <c r="B230" s="40" t="s">
        <v>1781</v>
      </c>
      <c r="C230" s="30" t="s">
        <v>757</v>
      </c>
      <c r="D230" s="41">
        <v>152</v>
      </c>
      <c r="E230" s="31" t="s">
        <v>758</v>
      </c>
      <c r="F230" s="30">
        <v>3000</v>
      </c>
      <c r="G230" s="30">
        <v>3000</v>
      </c>
      <c r="H230" s="30">
        <v>0</v>
      </c>
      <c r="I230" s="30">
        <v>0</v>
      </c>
      <c r="J230" s="30">
        <v>0</v>
      </c>
      <c r="K230" s="31" t="s">
        <v>86</v>
      </c>
      <c r="L230" s="31" t="s">
        <v>97</v>
      </c>
      <c r="M230" s="30" t="s">
        <v>1537</v>
      </c>
      <c r="N230" s="30" t="s">
        <v>771</v>
      </c>
      <c r="O230" s="31" t="s">
        <v>97</v>
      </c>
      <c r="P230" s="31" t="s">
        <v>105</v>
      </c>
      <c r="Q230" s="30" t="s">
        <v>772</v>
      </c>
      <c r="R230" s="30" t="s">
        <v>773</v>
      </c>
      <c r="S230" s="29"/>
      <c r="T230" s="37">
        <v>2</v>
      </c>
      <c r="U230" s="36">
        <v>1</v>
      </c>
      <c r="V230" s="37">
        <v>2</v>
      </c>
      <c r="W230" s="37">
        <v>0</v>
      </c>
      <c r="X230" s="28" t="s">
        <v>1312</v>
      </c>
      <c r="Z230" s="24"/>
      <c r="AA230" s="23"/>
    </row>
    <row r="231" spans="1:27" s="22" customFormat="1" ht="52.5" customHeight="1">
      <c r="A231" s="39" t="s">
        <v>1716</v>
      </c>
      <c r="B231" s="40" t="s">
        <v>1771</v>
      </c>
      <c r="C231" s="30" t="s">
        <v>757</v>
      </c>
      <c r="D231" s="41">
        <v>181</v>
      </c>
      <c r="E231" s="31" t="s">
        <v>758</v>
      </c>
      <c r="F231" s="30">
        <v>46000</v>
      </c>
      <c r="G231" s="30">
        <v>45901</v>
      </c>
      <c r="H231" s="30">
        <v>0</v>
      </c>
      <c r="I231" s="30">
        <v>0</v>
      </c>
      <c r="J231" s="30">
        <v>31281.37</v>
      </c>
      <c r="K231" s="31" t="s">
        <v>86</v>
      </c>
      <c r="L231" s="31" t="s">
        <v>97</v>
      </c>
      <c r="M231" s="30" t="s">
        <v>1538</v>
      </c>
      <c r="N231" s="30" t="s">
        <v>774</v>
      </c>
      <c r="O231" s="31" t="s">
        <v>97</v>
      </c>
      <c r="P231" s="31" t="s">
        <v>105</v>
      </c>
      <c r="Q231" s="30" t="s">
        <v>775</v>
      </c>
      <c r="R231" s="30" t="s">
        <v>776</v>
      </c>
      <c r="S231" s="29"/>
      <c r="T231" s="37">
        <v>1774</v>
      </c>
      <c r="U231" s="36">
        <v>1.1826666666666599</v>
      </c>
      <c r="V231" s="37">
        <v>1774</v>
      </c>
      <c r="W231" s="37">
        <v>0</v>
      </c>
      <c r="X231" s="28" t="s">
        <v>1312</v>
      </c>
      <c r="Z231" s="24"/>
      <c r="AA231" s="23"/>
    </row>
    <row r="232" spans="1:27" s="22" customFormat="1" ht="52.5" customHeight="1">
      <c r="A232" s="39" t="s">
        <v>1716</v>
      </c>
      <c r="B232" s="40" t="s">
        <v>1772</v>
      </c>
      <c r="C232" s="30" t="s">
        <v>757</v>
      </c>
      <c r="D232" s="41">
        <v>181</v>
      </c>
      <c r="E232" s="31" t="s">
        <v>758</v>
      </c>
      <c r="F232" s="30">
        <v>30500</v>
      </c>
      <c r="G232" s="30">
        <v>48000</v>
      </c>
      <c r="H232" s="30">
        <v>0</v>
      </c>
      <c r="I232" s="30">
        <v>0</v>
      </c>
      <c r="J232" s="30">
        <v>33154</v>
      </c>
      <c r="K232" s="31" t="s">
        <v>86</v>
      </c>
      <c r="L232" s="31" t="s">
        <v>97</v>
      </c>
      <c r="M232" s="30" t="s">
        <v>1539</v>
      </c>
      <c r="N232" s="30" t="s">
        <v>777</v>
      </c>
      <c r="O232" s="31" t="s">
        <v>97</v>
      </c>
      <c r="P232" s="31" t="s">
        <v>105</v>
      </c>
      <c r="Q232" s="30" t="s">
        <v>778</v>
      </c>
      <c r="R232" s="30" t="s">
        <v>779</v>
      </c>
      <c r="S232" s="29"/>
      <c r="T232" s="37">
        <v>1908</v>
      </c>
      <c r="U232" s="36">
        <v>0.318</v>
      </c>
      <c r="V232" s="37">
        <v>1908</v>
      </c>
      <c r="W232" s="37">
        <v>0</v>
      </c>
      <c r="X232" s="28" t="s">
        <v>1312</v>
      </c>
      <c r="Z232" s="24"/>
      <c r="AA232" s="23"/>
    </row>
    <row r="233" spans="1:27" s="22" customFormat="1" ht="52.5" customHeight="1">
      <c r="A233" s="39" t="s">
        <v>1716</v>
      </c>
      <c r="B233" s="40" t="s">
        <v>1779</v>
      </c>
      <c r="C233" s="30" t="s">
        <v>757</v>
      </c>
      <c r="D233" s="41">
        <v>152</v>
      </c>
      <c r="E233" s="31" t="s">
        <v>758</v>
      </c>
      <c r="F233" s="30"/>
      <c r="G233" s="30"/>
      <c r="H233" s="30"/>
      <c r="I233" s="30"/>
      <c r="J233" s="30"/>
      <c r="K233" s="31" t="s">
        <v>86</v>
      </c>
      <c r="L233" s="31" t="s">
        <v>108</v>
      </c>
      <c r="M233" s="30" t="s">
        <v>1540</v>
      </c>
      <c r="N233" s="30" t="s">
        <v>780</v>
      </c>
      <c r="O233" s="31" t="s">
        <v>108</v>
      </c>
      <c r="P233" s="31" t="s">
        <v>89</v>
      </c>
      <c r="Q233" s="30" t="s">
        <v>781</v>
      </c>
      <c r="R233" s="30" t="s">
        <v>782</v>
      </c>
      <c r="S233" s="29"/>
      <c r="T233" s="36">
        <v>1.5100000000000001E-2</v>
      </c>
      <c r="U233" s="36">
        <v>7.5499999999999998E-2</v>
      </c>
      <c r="V233" s="37">
        <v>2583973.2200000002</v>
      </c>
      <c r="W233" s="37">
        <v>170752767.91999999</v>
      </c>
      <c r="X233" s="28" t="s">
        <v>1310</v>
      </c>
      <c r="Z233" s="24"/>
      <c r="AA233" s="23"/>
    </row>
    <row r="234" spans="1:27" s="22" customFormat="1" ht="52.5" customHeight="1">
      <c r="A234" s="39" t="s">
        <v>1716</v>
      </c>
      <c r="B234" s="40" t="s">
        <v>1779</v>
      </c>
      <c r="C234" s="30" t="s">
        <v>757</v>
      </c>
      <c r="D234" s="41">
        <v>152</v>
      </c>
      <c r="E234" s="31" t="s">
        <v>758</v>
      </c>
      <c r="F234" s="30"/>
      <c r="G234" s="30"/>
      <c r="H234" s="30"/>
      <c r="I234" s="30"/>
      <c r="J234" s="30"/>
      <c r="K234" s="31" t="s">
        <v>86</v>
      </c>
      <c r="L234" s="31" t="s">
        <v>108</v>
      </c>
      <c r="M234" s="30" t="s">
        <v>1541</v>
      </c>
      <c r="N234" s="30" t="s">
        <v>783</v>
      </c>
      <c r="O234" s="31" t="s">
        <v>108</v>
      </c>
      <c r="P234" s="31" t="s">
        <v>105</v>
      </c>
      <c r="Q234" s="30" t="s">
        <v>784</v>
      </c>
      <c r="R234" s="30" t="s">
        <v>785</v>
      </c>
      <c r="S234" s="29"/>
      <c r="T234" s="37">
        <v>1130</v>
      </c>
      <c r="U234" s="36">
        <v>0.75333333333333297</v>
      </c>
      <c r="V234" s="37">
        <v>1130</v>
      </c>
      <c r="W234" s="37">
        <v>0</v>
      </c>
      <c r="X234" s="28" t="s">
        <v>1312</v>
      </c>
      <c r="Z234" s="24"/>
      <c r="AA234" s="23"/>
    </row>
    <row r="235" spans="1:27" s="22" customFormat="1" ht="52.5" customHeight="1">
      <c r="A235" s="39" t="s">
        <v>1716</v>
      </c>
      <c r="B235" s="40" t="s">
        <v>1780</v>
      </c>
      <c r="C235" s="30" t="s">
        <v>757</v>
      </c>
      <c r="D235" s="41">
        <v>152</v>
      </c>
      <c r="E235" s="31" t="s">
        <v>758</v>
      </c>
      <c r="F235" s="30"/>
      <c r="G235" s="30"/>
      <c r="H235" s="30"/>
      <c r="I235" s="30"/>
      <c r="J235" s="30"/>
      <c r="K235" s="31" t="s">
        <v>86</v>
      </c>
      <c r="L235" s="31" t="s">
        <v>108</v>
      </c>
      <c r="M235" s="30" t="s">
        <v>1542</v>
      </c>
      <c r="N235" s="30" t="s">
        <v>768</v>
      </c>
      <c r="O235" s="31" t="s">
        <v>108</v>
      </c>
      <c r="P235" s="31" t="s">
        <v>105</v>
      </c>
      <c r="Q235" s="30" t="s">
        <v>786</v>
      </c>
      <c r="R235" s="30" t="s">
        <v>787</v>
      </c>
      <c r="S235" s="29"/>
      <c r="T235" s="37">
        <v>318</v>
      </c>
      <c r="U235" s="36">
        <v>1.59</v>
      </c>
      <c r="V235" s="37">
        <v>318</v>
      </c>
      <c r="W235" s="37">
        <v>0</v>
      </c>
      <c r="X235" s="28" t="s">
        <v>1312</v>
      </c>
      <c r="Z235" s="24"/>
      <c r="AA235" s="23"/>
    </row>
    <row r="236" spans="1:27" s="22" customFormat="1" ht="52.5" customHeight="1">
      <c r="A236" s="39" t="s">
        <v>1716</v>
      </c>
      <c r="B236" s="40" t="s">
        <v>1781</v>
      </c>
      <c r="C236" s="30" t="s">
        <v>757</v>
      </c>
      <c r="D236" s="41">
        <v>152</v>
      </c>
      <c r="E236" s="31" t="s">
        <v>758</v>
      </c>
      <c r="F236" s="30"/>
      <c r="G236" s="30"/>
      <c r="H236" s="30"/>
      <c r="I236" s="30"/>
      <c r="J236" s="30"/>
      <c r="K236" s="31" t="s">
        <v>86</v>
      </c>
      <c r="L236" s="31" t="s">
        <v>108</v>
      </c>
      <c r="M236" s="30" t="s">
        <v>1543</v>
      </c>
      <c r="N236" s="30" t="s">
        <v>788</v>
      </c>
      <c r="O236" s="31" t="s">
        <v>108</v>
      </c>
      <c r="P236" s="31" t="s">
        <v>105</v>
      </c>
      <c r="Q236" s="30" t="s">
        <v>789</v>
      </c>
      <c r="R236" s="30" t="s">
        <v>790</v>
      </c>
      <c r="S236" s="29"/>
      <c r="T236" s="37">
        <v>3</v>
      </c>
      <c r="U236" s="36">
        <v>1</v>
      </c>
      <c r="V236" s="37">
        <v>3</v>
      </c>
      <c r="W236" s="37">
        <v>0</v>
      </c>
      <c r="X236" s="28" t="s">
        <v>1312</v>
      </c>
      <c r="Z236" s="24"/>
      <c r="AA236" s="23"/>
    </row>
    <row r="237" spans="1:27" s="22" customFormat="1" ht="52.5" customHeight="1">
      <c r="A237" s="39" t="s">
        <v>1716</v>
      </c>
      <c r="B237" s="40" t="s">
        <v>1771</v>
      </c>
      <c r="C237" s="30" t="s">
        <v>757</v>
      </c>
      <c r="D237" s="41">
        <v>181</v>
      </c>
      <c r="E237" s="31" t="s">
        <v>758</v>
      </c>
      <c r="F237" s="30"/>
      <c r="G237" s="30"/>
      <c r="H237" s="30"/>
      <c r="I237" s="30"/>
      <c r="J237" s="30"/>
      <c r="K237" s="31" t="s">
        <v>86</v>
      </c>
      <c r="L237" s="31" t="s">
        <v>108</v>
      </c>
      <c r="M237" s="30" t="s">
        <v>1544</v>
      </c>
      <c r="N237" s="30" t="s">
        <v>791</v>
      </c>
      <c r="O237" s="31" t="s">
        <v>108</v>
      </c>
      <c r="P237" s="31" t="s">
        <v>89</v>
      </c>
      <c r="Q237" s="30" t="s">
        <v>792</v>
      </c>
      <c r="R237" s="30" t="s">
        <v>793</v>
      </c>
      <c r="S237" s="29"/>
      <c r="T237" s="36">
        <v>0.74329999999999996</v>
      </c>
      <c r="U237" s="36">
        <v>0.82588888888888801</v>
      </c>
      <c r="V237" s="37">
        <v>1303</v>
      </c>
      <c r="W237" s="37">
        <v>1753</v>
      </c>
      <c r="X237" s="28" t="s">
        <v>1310</v>
      </c>
      <c r="Z237" s="24"/>
      <c r="AA237" s="23"/>
    </row>
    <row r="238" spans="1:27" s="22" customFormat="1" ht="52.5" customHeight="1">
      <c r="A238" s="39" t="s">
        <v>1716</v>
      </c>
      <c r="B238" s="40" t="s">
        <v>1771</v>
      </c>
      <c r="C238" s="30" t="s">
        <v>757</v>
      </c>
      <c r="D238" s="41">
        <v>181</v>
      </c>
      <c r="E238" s="31" t="s">
        <v>758</v>
      </c>
      <c r="F238" s="30"/>
      <c r="G238" s="30"/>
      <c r="H238" s="30"/>
      <c r="I238" s="30"/>
      <c r="J238" s="30"/>
      <c r="K238" s="31" t="s">
        <v>86</v>
      </c>
      <c r="L238" s="31" t="s">
        <v>108</v>
      </c>
      <c r="M238" s="30" t="s">
        <v>1545</v>
      </c>
      <c r="N238" s="30" t="s">
        <v>794</v>
      </c>
      <c r="O238" s="31" t="s">
        <v>108</v>
      </c>
      <c r="P238" s="31" t="s">
        <v>89</v>
      </c>
      <c r="Q238" s="30" t="s">
        <v>792</v>
      </c>
      <c r="R238" s="30" t="s">
        <v>795</v>
      </c>
      <c r="S238" s="29"/>
      <c r="T238" s="36">
        <v>0.44990000000000002</v>
      </c>
      <c r="U238" s="36">
        <v>2.2494999999999998</v>
      </c>
      <c r="V238" s="37">
        <v>165501</v>
      </c>
      <c r="W238" s="37">
        <v>367861</v>
      </c>
      <c r="X238" s="28" t="s">
        <v>1310</v>
      </c>
      <c r="Z238" s="24"/>
      <c r="AA238" s="23"/>
    </row>
    <row r="239" spans="1:27" s="22" customFormat="1" ht="52.5" customHeight="1">
      <c r="A239" s="39" t="s">
        <v>1716</v>
      </c>
      <c r="B239" s="40" t="s">
        <v>1777</v>
      </c>
      <c r="C239" s="30" t="s">
        <v>796</v>
      </c>
      <c r="D239" s="41">
        <v>268</v>
      </c>
      <c r="E239" s="31" t="s">
        <v>74</v>
      </c>
      <c r="F239" s="30">
        <v>680891.32</v>
      </c>
      <c r="G239" s="30">
        <v>527186.81999999995</v>
      </c>
      <c r="H239" s="30">
        <v>1760.31</v>
      </c>
      <c r="I239" s="30">
        <v>0</v>
      </c>
      <c r="J239" s="30">
        <v>510834.96</v>
      </c>
      <c r="K239" s="31" t="s">
        <v>86</v>
      </c>
      <c r="L239" s="31" t="s">
        <v>87</v>
      </c>
      <c r="M239" s="30" t="s">
        <v>1546</v>
      </c>
      <c r="N239" s="30" t="s">
        <v>797</v>
      </c>
      <c r="O239" s="31" t="s">
        <v>87</v>
      </c>
      <c r="P239" s="31" t="s">
        <v>89</v>
      </c>
      <c r="Q239" s="30" t="s">
        <v>798</v>
      </c>
      <c r="R239" s="30" t="s">
        <v>799</v>
      </c>
      <c r="S239" s="29"/>
      <c r="T239" s="36">
        <v>1.1033999999999999</v>
      </c>
      <c r="U239" s="36">
        <v>1.3792500000000001</v>
      </c>
      <c r="V239" s="37">
        <v>32</v>
      </c>
      <c r="W239" s="37">
        <v>29</v>
      </c>
      <c r="X239" s="28" t="s">
        <v>1310</v>
      </c>
      <c r="Z239" s="24"/>
      <c r="AA239" s="23"/>
    </row>
    <row r="240" spans="1:27" s="22" customFormat="1" ht="52.5" customHeight="1">
      <c r="A240" s="39" t="s">
        <v>1716</v>
      </c>
      <c r="B240" s="40" t="s">
        <v>1777</v>
      </c>
      <c r="C240" s="30" t="s">
        <v>796</v>
      </c>
      <c r="D240" s="41">
        <v>268</v>
      </c>
      <c r="E240" s="31" t="s">
        <v>74</v>
      </c>
      <c r="F240" s="30"/>
      <c r="G240" s="30"/>
      <c r="H240" s="30"/>
      <c r="I240" s="30"/>
      <c r="J240" s="30"/>
      <c r="K240" s="31" t="s">
        <v>86</v>
      </c>
      <c r="L240" s="31" t="s">
        <v>92</v>
      </c>
      <c r="M240" s="30" t="s">
        <v>1547</v>
      </c>
      <c r="N240" s="30" t="s">
        <v>800</v>
      </c>
      <c r="O240" s="31" t="s">
        <v>92</v>
      </c>
      <c r="P240" s="31" t="s">
        <v>89</v>
      </c>
      <c r="Q240" s="30" t="s">
        <v>801</v>
      </c>
      <c r="R240" s="30" t="s">
        <v>802</v>
      </c>
      <c r="S240" s="29"/>
      <c r="T240" s="36">
        <v>1.1923000000000001</v>
      </c>
      <c r="U240" s="36">
        <v>1.490375</v>
      </c>
      <c r="V240" s="37">
        <v>31</v>
      </c>
      <c r="W240" s="37">
        <v>26</v>
      </c>
      <c r="X240" s="28" t="s">
        <v>1310</v>
      </c>
      <c r="Z240" s="24"/>
      <c r="AA240" s="23"/>
    </row>
    <row r="241" spans="1:27" s="22" customFormat="1" ht="52.5" customHeight="1">
      <c r="A241" s="39" t="s">
        <v>1716</v>
      </c>
      <c r="B241" s="40" t="s">
        <v>1775</v>
      </c>
      <c r="C241" s="30" t="s">
        <v>796</v>
      </c>
      <c r="D241" s="41">
        <v>268</v>
      </c>
      <c r="E241" s="31" t="s">
        <v>74</v>
      </c>
      <c r="F241" s="30">
        <v>34000</v>
      </c>
      <c r="G241" s="30">
        <v>34000</v>
      </c>
      <c r="H241" s="30">
        <v>0</v>
      </c>
      <c r="I241" s="30">
        <v>0</v>
      </c>
      <c r="J241" s="30">
        <v>0</v>
      </c>
      <c r="K241" s="31" t="s">
        <v>86</v>
      </c>
      <c r="L241" s="31" t="s">
        <v>97</v>
      </c>
      <c r="M241" s="30" t="s">
        <v>1548</v>
      </c>
      <c r="N241" s="30" t="s">
        <v>803</v>
      </c>
      <c r="O241" s="31" t="s">
        <v>97</v>
      </c>
      <c r="P241" s="31" t="s">
        <v>105</v>
      </c>
      <c r="Q241" s="30" t="s">
        <v>804</v>
      </c>
      <c r="R241" s="30" t="s">
        <v>805</v>
      </c>
      <c r="S241" s="29"/>
      <c r="T241" s="37">
        <v>20</v>
      </c>
      <c r="U241" s="36">
        <v>4</v>
      </c>
      <c r="V241" s="37">
        <v>20</v>
      </c>
      <c r="W241" s="37">
        <v>0</v>
      </c>
      <c r="X241" s="28" t="s">
        <v>1312</v>
      </c>
      <c r="Z241" s="24"/>
      <c r="AA241" s="23"/>
    </row>
    <row r="242" spans="1:27" s="22" customFormat="1" ht="52.5" customHeight="1">
      <c r="A242" s="39" t="s">
        <v>1716</v>
      </c>
      <c r="B242" s="40" t="s">
        <v>1776</v>
      </c>
      <c r="C242" s="30" t="s">
        <v>796</v>
      </c>
      <c r="D242" s="41">
        <v>268</v>
      </c>
      <c r="E242" s="31" t="s">
        <v>74</v>
      </c>
      <c r="F242" s="30">
        <v>22000</v>
      </c>
      <c r="G242" s="30">
        <v>22000</v>
      </c>
      <c r="H242" s="30">
        <v>0</v>
      </c>
      <c r="I242" s="30">
        <v>0</v>
      </c>
      <c r="J242" s="30">
        <v>1040.4000000000001</v>
      </c>
      <c r="K242" s="31" t="s">
        <v>86</v>
      </c>
      <c r="L242" s="31" t="s">
        <v>97</v>
      </c>
      <c r="M242" s="30" t="s">
        <v>1549</v>
      </c>
      <c r="N242" s="30" t="s">
        <v>803</v>
      </c>
      <c r="O242" s="31" t="s">
        <v>97</v>
      </c>
      <c r="P242" s="31" t="s">
        <v>105</v>
      </c>
      <c r="Q242" s="30" t="s">
        <v>804</v>
      </c>
      <c r="R242" s="30" t="s">
        <v>805</v>
      </c>
      <c r="S242" s="29"/>
      <c r="T242" s="37">
        <v>17</v>
      </c>
      <c r="U242" s="36">
        <v>3.4</v>
      </c>
      <c r="V242" s="37">
        <v>17</v>
      </c>
      <c r="W242" s="37">
        <v>0</v>
      </c>
      <c r="X242" s="28" t="s">
        <v>1312</v>
      </c>
      <c r="Z242" s="24"/>
      <c r="AA242" s="23"/>
    </row>
    <row r="243" spans="1:27" s="22" customFormat="1" ht="52.5" customHeight="1">
      <c r="A243" s="39" t="s">
        <v>1716</v>
      </c>
      <c r="B243" s="40" t="s">
        <v>1773</v>
      </c>
      <c r="C243" s="30" t="s">
        <v>796</v>
      </c>
      <c r="D243" s="41">
        <v>268</v>
      </c>
      <c r="E243" s="31" t="s">
        <v>74</v>
      </c>
      <c r="F243" s="30">
        <v>1500000</v>
      </c>
      <c r="G243" s="30">
        <v>10000</v>
      </c>
      <c r="H243" s="30">
        <v>0</v>
      </c>
      <c r="I243" s="30">
        <v>0</v>
      </c>
      <c r="J243" s="30">
        <v>0</v>
      </c>
      <c r="K243" s="31" t="s">
        <v>86</v>
      </c>
      <c r="L243" s="31" t="s">
        <v>97</v>
      </c>
      <c r="M243" s="30" t="s">
        <v>1550</v>
      </c>
      <c r="N243" s="30" t="s">
        <v>806</v>
      </c>
      <c r="O243" s="31" t="s">
        <v>97</v>
      </c>
      <c r="P243" s="31" t="s">
        <v>105</v>
      </c>
      <c r="Q243" s="30" t="s">
        <v>807</v>
      </c>
      <c r="R243" s="30" t="s">
        <v>808</v>
      </c>
      <c r="S243" s="29"/>
      <c r="T243" s="37">
        <v>13</v>
      </c>
      <c r="U243" s="36">
        <v>6.5</v>
      </c>
      <c r="V243" s="37">
        <v>13</v>
      </c>
      <c r="W243" s="37">
        <v>0</v>
      </c>
      <c r="X243" s="28" t="s">
        <v>1312</v>
      </c>
      <c r="Z243" s="24"/>
      <c r="AA243" s="23"/>
    </row>
    <row r="244" spans="1:27" s="22" customFormat="1" ht="52.5" customHeight="1">
      <c r="A244" s="39" t="s">
        <v>1716</v>
      </c>
      <c r="B244" s="40" t="s">
        <v>1774</v>
      </c>
      <c r="C244" s="30" t="s">
        <v>796</v>
      </c>
      <c r="D244" s="41">
        <v>268</v>
      </c>
      <c r="E244" s="31" t="s">
        <v>74</v>
      </c>
      <c r="F244" s="30">
        <v>24000</v>
      </c>
      <c r="G244" s="30">
        <v>129000</v>
      </c>
      <c r="H244" s="30">
        <v>0</v>
      </c>
      <c r="I244" s="30">
        <v>0</v>
      </c>
      <c r="J244" s="30">
        <v>104400</v>
      </c>
      <c r="K244" s="31" t="s">
        <v>86</v>
      </c>
      <c r="L244" s="31" t="s">
        <v>97</v>
      </c>
      <c r="M244" s="30" t="s">
        <v>1551</v>
      </c>
      <c r="N244" s="30" t="s">
        <v>809</v>
      </c>
      <c r="O244" s="31" t="s">
        <v>97</v>
      </c>
      <c r="P244" s="31" t="s">
        <v>105</v>
      </c>
      <c r="Q244" s="30" t="s">
        <v>810</v>
      </c>
      <c r="R244" s="30" t="s">
        <v>811</v>
      </c>
      <c r="S244" s="29"/>
      <c r="T244" s="37">
        <v>6</v>
      </c>
      <c r="U244" s="36">
        <v>6</v>
      </c>
      <c r="V244" s="37">
        <v>6</v>
      </c>
      <c r="W244" s="37">
        <v>0</v>
      </c>
      <c r="X244" s="28" t="s">
        <v>1312</v>
      </c>
      <c r="Z244" s="24"/>
      <c r="AA244" s="23"/>
    </row>
    <row r="245" spans="1:27" s="22" customFormat="1" ht="52.5" customHeight="1">
      <c r="A245" s="39" t="s">
        <v>1716</v>
      </c>
      <c r="B245" s="40" t="s">
        <v>1775</v>
      </c>
      <c r="C245" s="30" t="s">
        <v>796</v>
      </c>
      <c r="D245" s="41">
        <v>268</v>
      </c>
      <c r="E245" s="31" t="s">
        <v>74</v>
      </c>
      <c r="F245" s="30"/>
      <c r="G245" s="30"/>
      <c r="H245" s="30"/>
      <c r="I245" s="30"/>
      <c r="J245" s="30"/>
      <c r="K245" s="31" t="s">
        <v>86</v>
      </c>
      <c r="L245" s="31" t="s">
        <v>108</v>
      </c>
      <c r="M245" s="30" t="s">
        <v>1552</v>
      </c>
      <c r="N245" s="30" t="s">
        <v>812</v>
      </c>
      <c r="O245" s="31" t="s">
        <v>108</v>
      </c>
      <c r="P245" s="31" t="s">
        <v>105</v>
      </c>
      <c r="Q245" s="30" t="s">
        <v>813</v>
      </c>
      <c r="R245" s="30" t="s">
        <v>814</v>
      </c>
      <c r="S245" s="29"/>
      <c r="T245" s="37">
        <v>996</v>
      </c>
      <c r="U245" s="36">
        <v>19.920000000000002</v>
      </c>
      <c r="V245" s="37">
        <v>996</v>
      </c>
      <c r="W245" s="37">
        <v>0</v>
      </c>
      <c r="X245" s="28" t="s">
        <v>1312</v>
      </c>
      <c r="Z245" s="24"/>
      <c r="AA245" s="23"/>
    </row>
    <row r="246" spans="1:27" s="22" customFormat="1" ht="52.5" customHeight="1">
      <c r="A246" s="39" t="s">
        <v>1716</v>
      </c>
      <c r="B246" s="40" t="s">
        <v>1776</v>
      </c>
      <c r="C246" s="30" t="s">
        <v>796</v>
      </c>
      <c r="D246" s="41">
        <v>268</v>
      </c>
      <c r="E246" s="31" t="s">
        <v>74</v>
      </c>
      <c r="F246" s="30"/>
      <c r="G246" s="30"/>
      <c r="H246" s="30"/>
      <c r="I246" s="30"/>
      <c r="J246" s="30"/>
      <c r="K246" s="31" t="s">
        <v>86</v>
      </c>
      <c r="L246" s="31" t="s">
        <v>108</v>
      </c>
      <c r="M246" s="30" t="s">
        <v>1553</v>
      </c>
      <c r="N246" s="30" t="s">
        <v>815</v>
      </c>
      <c r="O246" s="31" t="s">
        <v>108</v>
      </c>
      <c r="P246" s="31" t="s">
        <v>105</v>
      </c>
      <c r="Q246" s="30" t="s">
        <v>816</v>
      </c>
      <c r="R246" s="30" t="s">
        <v>817</v>
      </c>
      <c r="S246" s="29"/>
      <c r="T246" s="37">
        <v>50</v>
      </c>
      <c r="U246" s="36">
        <v>10</v>
      </c>
      <c r="V246" s="37">
        <v>50</v>
      </c>
      <c r="W246" s="37">
        <v>0</v>
      </c>
      <c r="X246" s="28" t="s">
        <v>1312</v>
      </c>
      <c r="Z246" s="24"/>
      <c r="AA246" s="23"/>
    </row>
    <row r="247" spans="1:27" s="22" customFormat="1" ht="52.5" customHeight="1">
      <c r="A247" s="39" t="s">
        <v>1716</v>
      </c>
      <c r="B247" s="40" t="s">
        <v>1776</v>
      </c>
      <c r="C247" s="30" t="s">
        <v>796</v>
      </c>
      <c r="D247" s="41">
        <v>268</v>
      </c>
      <c r="E247" s="31" t="s">
        <v>74</v>
      </c>
      <c r="F247" s="30"/>
      <c r="G247" s="30"/>
      <c r="H247" s="30"/>
      <c r="I247" s="30"/>
      <c r="J247" s="30"/>
      <c r="K247" s="31" t="s">
        <v>86</v>
      </c>
      <c r="L247" s="31" t="s">
        <v>108</v>
      </c>
      <c r="M247" s="30" t="s">
        <v>1554</v>
      </c>
      <c r="N247" s="30" t="s">
        <v>818</v>
      </c>
      <c r="O247" s="31" t="s">
        <v>108</v>
      </c>
      <c r="P247" s="31" t="s">
        <v>105</v>
      </c>
      <c r="Q247" s="30" t="s">
        <v>819</v>
      </c>
      <c r="R247" s="30" t="s">
        <v>820</v>
      </c>
      <c r="S247" s="29"/>
      <c r="T247" s="37">
        <v>1</v>
      </c>
      <c r="U247" s="36">
        <v>0.25</v>
      </c>
      <c r="V247" s="37">
        <v>1</v>
      </c>
      <c r="W247" s="37">
        <v>0</v>
      </c>
      <c r="X247" s="28" t="s">
        <v>1312</v>
      </c>
      <c r="Z247" s="24"/>
      <c r="AA247" s="23"/>
    </row>
    <row r="248" spans="1:27" s="22" customFormat="1" ht="52.5" customHeight="1">
      <c r="A248" s="39" t="s">
        <v>1716</v>
      </c>
      <c r="B248" s="40" t="s">
        <v>1773</v>
      </c>
      <c r="C248" s="30" t="s">
        <v>796</v>
      </c>
      <c r="D248" s="41">
        <v>268</v>
      </c>
      <c r="E248" s="31" t="s">
        <v>74</v>
      </c>
      <c r="F248" s="30"/>
      <c r="G248" s="30"/>
      <c r="H248" s="30"/>
      <c r="I248" s="30"/>
      <c r="J248" s="30"/>
      <c r="K248" s="31" t="s">
        <v>86</v>
      </c>
      <c r="L248" s="31" t="s">
        <v>108</v>
      </c>
      <c r="M248" s="30" t="s">
        <v>1555</v>
      </c>
      <c r="N248" s="30" t="s">
        <v>821</v>
      </c>
      <c r="O248" s="31" t="s">
        <v>108</v>
      </c>
      <c r="P248" s="31" t="s">
        <v>105</v>
      </c>
      <c r="Q248" s="30" t="s">
        <v>822</v>
      </c>
      <c r="R248" s="30" t="s">
        <v>823</v>
      </c>
      <c r="S248" s="29"/>
      <c r="T248" s="37">
        <v>22</v>
      </c>
      <c r="U248" s="36">
        <v>3.6666666666666599</v>
      </c>
      <c r="V248" s="37">
        <v>22</v>
      </c>
      <c r="W248" s="37">
        <v>0</v>
      </c>
      <c r="X248" s="28" t="s">
        <v>1312</v>
      </c>
      <c r="Z248" s="24"/>
      <c r="AA248" s="23"/>
    </row>
    <row r="249" spans="1:27" s="22" customFormat="1" ht="52.5" customHeight="1">
      <c r="A249" s="39" t="s">
        <v>1716</v>
      </c>
      <c r="B249" s="40" t="s">
        <v>1774</v>
      </c>
      <c r="C249" s="30" t="s">
        <v>796</v>
      </c>
      <c r="D249" s="41">
        <v>268</v>
      </c>
      <c r="E249" s="31" t="s">
        <v>74</v>
      </c>
      <c r="F249" s="30"/>
      <c r="G249" s="30"/>
      <c r="H249" s="30"/>
      <c r="I249" s="30"/>
      <c r="J249" s="30"/>
      <c r="K249" s="31" t="s">
        <v>86</v>
      </c>
      <c r="L249" s="31" t="s">
        <v>108</v>
      </c>
      <c r="M249" s="30" t="s">
        <v>1556</v>
      </c>
      <c r="N249" s="30" t="s">
        <v>824</v>
      </c>
      <c r="O249" s="31" t="s">
        <v>108</v>
      </c>
      <c r="P249" s="31" t="s">
        <v>105</v>
      </c>
      <c r="Q249" s="30" t="s">
        <v>825</v>
      </c>
      <c r="R249" s="30" t="s">
        <v>826</v>
      </c>
      <c r="S249" s="29"/>
      <c r="T249" s="37">
        <v>63</v>
      </c>
      <c r="U249" s="36">
        <v>21</v>
      </c>
      <c r="V249" s="37">
        <v>63</v>
      </c>
      <c r="W249" s="37">
        <v>0</v>
      </c>
      <c r="X249" s="28" t="s">
        <v>1312</v>
      </c>
      <c r="Z249" s="24"/>
      <c r="AA249" s="23"/>
    </row>
    <row r="250" spans="1:27" s="22" customFormat="1" ht="52.5" customHeight="1">
      <c r="A250" s="39" t="s">
        <v>1716</v>
      </c>
      <c r="B250" s="40" t="s">
        <v>1774</v>
      </c>
      <c r="C250" s="30" t="s">
        <v>796</v>
      </c>
      <c r="D250" s="41">
        <v>268</v>
      </c>
      <c r="E250" s="31" t="s">
        <v>74</v>
      </c>
      <c r="F250" s="30"/>
      <c r="G250" s="30"/>
      <c r="H250" s="30"/>
      <c r="I250" s="30"/>
      <c r="J250" s="30"/>
      <c r="K250" s="31" t="s">
        <v>86</v>
      </c>
      <c r="L250" s="31" t="s">
        <v>108</v>
      </c>
      <c r="M250" s="30" t="s">
        <v>1557</v>
      </c>
      <c r="N250" s="30" t="s">
        <v>827</v>
      </c>
      <c r="O250" s="31" t="s">
        <v>108</v>
      </c>
      <c r="P250" s="31" t="s">
        <v>105</v>
      </c>
      <c r="Q250" s="30" t="s">
        <v>828</v>
      </c>
      <c r="R250" s="30" t="s">
        <v>829</v>
      </c>
      <c r="S250" s="29"/>
      <c r="T250" s="37">
        <v>6</v>
      </c>
      <c r="U250" s="36">
        <v>6</v>
      </c>
      <c r="V250" s="37">
        <v>6</v>
      </c>
      <c r="W250" s="37">
        <v>0</v>
      </c>
      <c r="X250" s="28" t="s">
        <v>1312</v>
      </c>
      <c r="Z250" s="24"/>
      <c r="AA250" s="23"/>
    </row>
    <row r="251" spans="1:27" s="22" customFormat="1" ht="52.5" customHeight="1">
      <c r="A251" s="41" t="s">
        <v>1716</v>
      </c>
      <c r="B251" s="31" t="s">
        <v>1751</v>
      </c>
      <c r="C251" s="30" t="s">
        <v>830</v>
      </c>
      <c r="D251" s="30">
        <v>221</v>
      </c>
      <c r="E251" s="31" t="s">
        <v>75</v>
      </c>
      <c r="F251" s="30">
        <v>3397540.18</v>
      </c>
      <c r="G251" s="30">
        <f>2540732.9+536152.64+592452.26</f>
        <v>3669337.8</v>
      </c>
      <c r="H251" s="30">
        <f>4614.03+4005.9+3939.03</f>
        <v>12558.960000000001</v>
      </c>
      <c r="I251" s="30">
        <v>0</v>
      </c>
      <c r="J251" s="30">
        <f>2484945.09+520774.1+531462.35</f>
        <v>3537181.54</v>
      </c>
      <c r="K251" s="31" t="s">
        <v>86</v>
      </c>
      <c r="L251" s="31" t="s">
        <v>87</v>
      </c>
      <c r="M251" s="30" t="s">
        <v>1558</v>
      </c>
      <c r="N251" s="30" t="s">
        <v>88</v>
      </c>
      <c r="O251" s="31" t="s">
        <v>87</v>
      </c>
      <c r="P251" s="31" t="s">
        <v>89</v>
      </c>
      <c r="Q251" s="30" t="s">
        <v>831</v>
      </c>
      <c r="R251" s="30" t="s">
        <v>832</v>
      </c>
      <c r="S251" s="29"/>
      <c r="T251" s="36">
        <v>1</v>
      </c>
      <c r="U251" s="36">
        <v>1.25</v>
      </c>
      <c r="V251" s="37">
        <v>726</v>
      </c>
      <c r="W251" s="37">
        <v>726</v>
      </c>
      <c r="X251" s="28" t="s">
        <v>1310</v>
      </c>
      <c r="Z251" s="24"/>
      <c r="AA251" s="23"/>
    </row>
    <row r="252" spans="1:27" s="22" customFormat="1" ht="52.5" customHeight="1">
      <c r="A252" s="41" t="s">
        <v>1716</v>
      </c>
      <c r="B252" s="31" t="s">
        <v>1751</v>
      </c>
      <c r="C252" s="30" t="s">
        <v>830</v>
      </c>
      <c r="D252" s="30">
        <v>221</v>
      </c>
      <c r="E252" s="31" t="s">
        <v>75</v>
      </c>
      <c r="F252" s="30"/>
      <c r="G252" s="30"/>
      <c r="H252" s="30"/>
      <c r="I252" s="30"/>
      <c r="J252" s="30"/>
      <c r="K252" s="31" t="s">
        <v>86</v>
      </c>
      <c r="L252" s="31" t="s">
        <v>92</v>
      </c>
      <c r="M252" s="30" t="s">
        <v>1559</v>
      </c>
      <c r="N252" s="30" t="s">
        <v>833</v>
      </c>
      <c r="O252" s="31" t="s">
        <v>92</v>
      </c>
      <c r="P252" s="31" t="s">
        <v>105</v>
      </c>
      <c r="Q252" s="30" t="s">
        <v>652</v>
      </c>
      <c r="R252" s="30" t="s">
        <v>834</v>
      </c>
      <c r="S252" s="29"/>
      <c r="T252" s="37">
        <v>2</v>
      </c>
      <c r="U252" s="36">
        <v>2</v>
      </c>
      <c r="V252" s="37">
        <v>2</v>
      </c>
      <c r="W252" s="37">
        <v>0</v>
      </c>
      <c r="X252" s="28" t="s">
        <v>1312</v>
      </c>
      <c r="Z252" s="24"/>
      <c r="AA252" s="23"/>
    </row>
    <row r="253" spans="1:27" s="22" customFormat="1" ht="52.5" customHeight="1">
      <c r="A253" s="41" t="s">
        <v>1716</v>
      </c>
      <c r="B253" s="31" t="s">
        <v>1752</v>
      </c>
      <c r="C253" s="30" t="s">
        <v>830</v>
      </c>
      <c r="D253" s="30">
        <v>221</v>
      </c>
      <c r="E253" s="31" t="s">
        <v>75</v>
      </c>
      <c r="F253" s="30">
        <v>18000</v>
      </c>
      <c r="G253" s="30">
        <f>9630.8+28369.2</f>
        <v>38000</v>
      </c>
      <c r="H253" s="30">
        <v>239</v>
      </c>
      <c r="I253" s="30">
        <v>0</v>
      </c>
      <c r="J253" s="30">
        <f>9630.8+5830.71</f>
        <v>15461.509999999998</v>
      </c>
      <c r="K253" s="31" t="s">
        <v>86</v>
      </c>
      <c r="L253" s="31" t="s">
        <v>97</v>
      </c>
      <c r="M253" s="30" t="s">
        <v>1560</v>
      </c>
      <c r="N253" s="30" t="s">
        <v>835</v>
      </c>
      <c r="O253" s="31" t="s">
        <v>97</v>
      </c>
      <c r="P253" s="31" t="s">
        <v>89</v>
      </c>
      <c r="Q253" s="30" t="s">
        <v>836</v>
      </c>
      <c r="R253" s="30" t="s">
        <v>837</v>
      </c>
      <c r="S253" s="29"/>
      <c r="T253" s="36">
        <v>1</v>
      </c>
      <c r="U253" s="36">
        <v>1</v>
      </c>
      <c r="V253" s="37">
        <v>94</v>
      </c>
      <c r="W253" s="37">
        <v>94</v>
      </c>
      <c r="X253" s="28" t="s">
        <v>1310</v>
      </c>
      <c r="Z253" s="24"/>
      <c r="AA253" s="23"/>
    </row>
    <row r="254" spans="1:27" s="22" customFormat="1" ht="52.5" customHeight="1">
      <c r="A254" s="41" t="s">
        <v>1716</v>
      </c>
      <c r="B254" s="31" t="s">
        <v>1753</v>
      </c>
      <c r="C254" s="30" t="s">
        <v>830</v>
      </c>
      <c r="D254" s="30">
        <v>221</v>
      </c>
      <c r="E254" s="31" t="s">
        <v>75</v>
      </c>
      <c r="F254" s="30">
        <v>50000</v>
      </c>
      <c r="G254" s="30">
        <f>1000+4500</f>
        <v>5500</v>
      </c>
      <c r="H254" s="30">
        <v>0</v>
      </c>
      <c r="I254" s="30">
        <v>0</v>
      </c>
      <c r="J254" s="30">
        <v>1000</v>
      </c>
      <c r="K254" s="31" t="s">
        <v>86</v>
      </c>
      <c r="L254" s="31" t="s">
        <v>97</v>
      </c>
      <c r="M254" s="30" t="s">
        <v>1561</v>
      </c>
      <c r="N254" s="30" t="s">
        <v>838</v>
      </c>
      <c r="O254" s="31" t="s">
        <v>97</v>
      </c>
      <c r="P254" s="31" t="s">
        <v>105</v>
      </c>
      <c r="Q254" s="30" t="s">
        <v>839</v>
      </c>
      <c r="R254" s="30" t="s">
        <v>840</v>
      </c>
      <c r="S254" s="29"/>
      <c r="T254" s="37">
        <v>12</v>
      </c>
      <c r="U254" s="36">
        <v>4</v>
      </c>
      <c r="V254" s="37">
        <v>12</v>
      </c>
      <c r="W254" s="37">
        <v>0</v>
      </c>
      <c r="X254" s="28" t="s">
        <v>1312</v>
      </c>
      <c r="Z254" s="24"/>
      <c r="AA254" s="23"/>
    </row>
    <row r="255" spans="1:27" s="22" customFormat="1" ht="52.5" customHeight="1">
      <c r="A255" s="41" t="s">
        <v>1716</v>
      </c>
      <c r="B255" s="31" t="s">
        <v>1754</v>
      </c>
      <c r="C255" s="30" t="s">
        <v>830</v>
      </c>
      <c r="D255" s="30">
        <v>221</v>
      </c>
      <c r="E255" s="31" t="s">
        <v>75</v>
      </c>
      <c r="F255" s="30">
        <v>15000</v>
      </c>
      <c r="G255" s="30">
        <f>4901.81+28598.19</f>
        <v>33500</v>
      </c>
      <c r="H255" s="30">
        <v>0</v>
      </c>
      <c r="I255" s="30">
        <v>0</v>
      </c>
      <c r="J255" s="30">
        <f>4901.81+15003</f>
        <v>19904.810000000001</v>
      </c>
      <c r="K255" s="31" t="s">
        <v>86</v>
      </c>
      <c r="L255" s="31" t="s">
        <v>97</v>
      </c>
      <c r="M255" s="30" t="s">
        <v>1562</v>
      </c>
      <c r="N255" s="30" t="s">
        <v>841</v>
      </c>
      <c r="O255" s="31" t="s">
        <v>97</v>
      </c>
      <c r="P255" s="31" t="s">
        <v>105</v>
      </c>
      <c r="Q255" s="30" t="s">
        <v>842</v>
      </c>
      <c r="R255" s="30" t="s">
        <v>843</v>
      </c>
      <c r="S255" s="29"/>
      <c r="T255" s="37">
        <v>0</v>
      </c>
      <c r="U255" s="36">
        <v>0</v>
      </c>
      <c r="V255" s="37">
        <v>0</v>
      </c>
      <c r="W255" s="37">
        <v>0</v>
      </c>
      <c r="X255" s="28" t="s">
        <v>1312</v>
      </c>
      <c r="Z255" s="24"/>
      <c r="AA255" s="23"/>
    </row>
    <row r="256" spans="1:27" s="22" customFormat="1" ht="52.5" customHeight="1">
      <c r="A256" s="41" t="s">
        <v>1716</v>
      </c>
      <c r="B256" s="31" t="s">
        <v>1755</v>
      </c>
      <c r="C256" s="30" t="s">
        <v>830</v>
      </c>
      <c r="D256" s="30">
        <v>221</v>
      </c>
      <c r="E256" s="31" t="s">
        <v>75</v>
      </c>
      <c r="F256" s="30">
        <v>15000</v>
      </c>
      <c r="G256" s="30">
        <f>8282+6718</f>
        <v>15000</v>
      </c>
      <c r="H256" s="30">
        <v>0</v>
      </c>
      <c r="I256" s="30">
        <v>0</v>
      </c>
      <c r="J256" s="30">
        <f>8282+2821</f>
        <v>11103</v>
      </c>
      <c r="K256" s="31" t="s">
        <v>86</v>
      </c>
      <c r="L256" s="31" t="s">
        <v>97</v>
      </c>
      <c r="M256" s="30" t="s">
        <v>1563</v>
      </c>
      <c r="N256" s="30" t="s">
        <v>844</v>
      </c>
      <c r="O256" s="31" t="s">
        <v>97</v>
      </c>
      <c r="P256" s="31" t="s">
        <v>105</v>
      </c>
      <c r="Q256" s="30" t="s">
        <v>845</v>
      </c>
      <c r="R256" s="30" t="s">
        <v>846</v>
      </c>
      <c r="S256" s="29"/>
      <c r="T256" s="37">
        <v>0</v>
      </c>
      <c r="U256" s="36">
        <v>0</v>
      </c>
      <c r="V256" s="37">
        <v>0</v>
      </c>
      <c r="W256" s="37">
        <v>0</v>
      </c>
      <c r="X256" s="28" t="s">
        <v>1312</v>
      </c>
      <c r="Z256" s="24"/>
      <c r="AA256" s="23"/>
    </row>
    <row r="257" spans="1:27" s="22" customFormat="1" ht="52.5" customHeight="1">
      <c r="A257" s="41" t="s">
        <v>1716</v>
      </c>
      <c r="B257" s="31" t="s">
        <v>1756</v>
      </c>
      <c r="C257" s="30" t="s">
        <v>830</v>
      </c>
      <c r="D257" s="30">
        <v>214</v>
      </c>
      <c r="E257" s="31" t="s">
        <v>75</v>
      </c>
      <c r="F257" s="30">
        <v>115000</v>
      </c>
      <c r="G257" s="30">
        <f>50923.17+63076.83</f>
        <v>114000</v>
      </c>
      <c r="H257" s="30">
        <v>0</v>
      </c>
      <c r="I257" s="30">
        <v>0</v>
      </c>
      <c r="J257" s="30">
        <f>48792.17+29763.14</f>
        <v>78555.31</v>
      </c>
      <c r="K257" s="31" t="s">
        <v>86</v>
      </c>
      <c r="L257" s="31" t="s">
        <v>97</v>
      </c>
      <c r="M257" s="30" t="s">
        <v>1564</v>
      </c>
      <c r="N257" s="30" t="s">
        <v>847</v>
      </c>
      <c r="O257" s="31" t="s">
        <v>97</v>
      </c>
      <c r="P257" s="31" t="s">
        <v>105</v>
      </c>
      <c r="Q257" s="30" t="s">
        <v>848</v>
      </c>
      <c r="R257" s="30" t="s">
        <v>849</v>
      </c>
      <c r="S257" s="29"/>
      <c r="T257" s="37">
        <v>0</v>
      </c>
      <c r="U257" s="36">
        <v>0</v>
      </c>
      <c r="V257" s="37">
        <v>0</v>
      </c>
      <c r="W257" s="37">
        <v>0</v>
      </c>
      <c r="X257" s="28" t="s">
        <v>1312</v>
      </c>
      <c r="Z257" s="24"/>
      <c r="AA257" s="23"/>
    </row>
    <row r="258" spans="1:27" s="22" customFormat="1" ht="52.5" customHeight="1">
      <c r="A258" s="41" t="s">
        <v>1716</v>
      </c>
      <c r="B258" s="31" t="s">
        <v>1757</v>
      </c>
      <c r="C258" s="30" t="s">
        <v>830</v>
      </c>
      <c r="D258" s="30">
        <v>214</v>
      </c>
      <c r="E258" s="31" t="s">
        <v>75</v>
      </c>
      <c r="F258" s="30">
        <v>155000</v>
      </c>
      <c r="G258" s="30">
        <f>328799.1+41200</f>
        <v>369999.1</v>
      </c>
      <c r="H258" s="30">
        <v>0</v>
      </c>
      <c r="I258" s="30">
        <v>0</v>
      </c>
      <c r="J258" s="30">
        <f>327769.3+15405.8</f>
        <v>343175.1</v>
      </c>
      <c r="K258" s="31" t="s">
        <v>86</v>
      </c>
      <c r="L258" s="31" t="s">
        <v>97</v>
      </c>
      <c r="M258" s="30" t="s">
        <v>1565</v>
      </c>
      <c r="N258" s="30" t="s">
        <v>850</v>
      </c>
      <c r="O258" s="31" t="s">
        <v>97</v>
      </c>
      <c r="P258" s="31" t="s">
        <v>105</v>
      </c>
      <c r="Q258" s="30" t="s">
        <v>851</v>
      </c>
      <c r="R258" s="30" t="s">
        <v>852</v>
      </c>
      <c r="S258" s="29"/>
      <c r="T258" s="37">
        <v>50</v>
      </c>
      <c r="U258" s="36">
        <v>5</v>
      </c>
      <c r="V258" s="37">
        <v>50</v>
      </c>
      <c r="W258" s="37">
        <v>0</v>
      </c>
      <c r="X258" s="28" t="s">
        <v>1312</v>
      </c>
      <c r="Z258" s="24"/>
      <c r="AA258" s="23"/>
    </row>
    <row r="259" spans="1:27" s="22" customFormat="1" ht="52.5" customHeight="1">
      <c r="A259" s="41" t="s">
        <v>1716</v>
      </c>
      <c r="B259" s="31" t="s">
        <v>1758</v>
      </c>
      <c r="C259" s="30" t="s">
        <v>830</v>
      </c>
      <c r="D259" s="30">
        <v>214</v>
      </c>
      <c r="E259" s="31" t="s">
        <v>75</v>
      </c>
      <c r="F259" s="30">
        <v>5000</v>
      </c>
      <c r="G259" s="30">
        <f>4812+2188</f>
        <v>7000</v>
      </c>
      <c r="H259" s="30">
        <v>0</v>
      </c>
      <c r="I259" s="30">
        <v>0</v>
      </c>
      <c r="J259" s="30">
        <f>4812+681</f>
        <v>5493</v>
      </c>
      <c r="K259" s="31" t="s">
        <v>86</v>
      </c>
      <c r="L259" s="31" t="s">
        <v>97</v>
      </c>
      <c r="M259" s="30" t="s">
        <v>1566</v>
      </c>
      <c r="N259" s="30" t="s">
        <v>853</v>
      </c>
      <c r="O259" s="31" t="s">
        <v>97</v>
      </c>
      <c r="P259" s="31" t="s">
        <v>105</v>
      </c>
      <c r="Q259" s="30" t="s">
        <v>854</v>
      </c>
      <c r="R259" s="30" t="s">
        <v>855</v>
      </c>
      <c r="S259" s="29"/>
      <c r="T259" s="37">
        <v>0</v>
      </c>
      <c r="U259" s="36">
        <v>0</v>
      </c>
      <c r="V259" s="37">
        <v>0</v>
      </c>
      <c r="W259" s="37">
        <v>0</v>
      </c>
      <c r="X259" s="28" t="s">
        <v>1312</v>
      </c>
      <c r="Z259" s="24"/>
      <c r="AA259" s="23"/>
    </row>
    <row r="260" spans="1:27" s="22" customFormat="1" ht="52.5" customHeight="1">
      <c r="A260" s="41" t="s">
        <v>1716</v>
      </c>
      <c r="B260" s="31" t="s">
        <v>1752</v>
      </c>
      <c r="C260" s="30" t="s">
        <v>830</v>
      </c>
      <c r="D260" s="30">
        <v>221</v>
      </c>
      <c r="E260" s="31" t="s">
        <v>75</v>
      </c>
      <c r="F260" s="30"/>
      <c r="G260" s="30"/>
      <c r="H260" s="30"/>
      <c r="I260" s="30"/>
      <c r="J260" s="30"/>
      <c r="K260" s="31" t="s">
        <v>86</v>
      </c>
      <c r="L260" s="31" t="s">
        <v>108</v>
      </c>
      <c r="M260" s="30" t="s">
        <v>1567</v>
      </c>
      <c r="N260" s="30" t="s">
        <v>856</v>
      </c>
      <c r="O260" s="31" t="s">
        <v>108</v>
      </c>
      <c r="P260" s="31" t="s">
        <v>89</v>
      </c>
      <c r="Q260" s="30" t="s">
        <v>857</v>
      </c>
      <c r="R260" s="30" t="s">
        <v>837</v>
      </c>
      <c r="S260" s="29"/>
      <c r="T260" s="36">
        <v>1</v>
      </c>
      <c r="U260" s="36">
        <v>1</v>
      </c>
      <c r="V260" s="37">
        <v>726</v>
      </c>
      <c r="W260" s="37">
        <v>726</v>
      </c>
      <c r="X260" s="28" t="s">
        <v>1310</v>
      </c>
      <c r="Z260" s="24"/>
      <c r="AA260" s="23"/>
    </row>
    <row r="261" spans="1:27" s="22" customFormat="1" ht="52.5" customHeight="1">
      <c r="A261" s="41" t="s">
        <v>1716</v>
      </c>
      <c r="B261" s="31" t="s">
        <v>1753</v>
      </c>
      <c r="C261" s="30" t="s">
        <v>830</v>
      </c>
      <c r="D261" s="30">
        <v>221</v>
      </c>
      <c r="E261" s="31" t="s">
        <v>75</v>
      </c>
      <c r="F261" s="30"/>
      <c r="G261" s="30"/>
      <c r="H261" s="30"/>
      <c r="I261" s="30"/>
      <c r="J261" s="30"/>
      <c r="K261" s="31" t="s">
        <v>86</v>
      </c>
      <c r="L261" s="31" t="s">
        <v>108</v>
      </c>
      <c r="M261" s="30" t="s">
        <v>1568</v>
      </c>
      <c r="N261" s="30" t="s">
        <v>858</v>
      </c>
      <c r="O261" s="31" t="s">
        <v>108</v>
      </c>
      <c r="P261" s="31" t="s">
        <v>105</v>
      </c>
      <c r="Q261" s="30" t="s">
        <v>859</v>
      </c>
      <c r="R261" s="30" t="s">
        <v>860</v>
      </c>
      <c r="S261" s="29"/>
      <c r="T261" s="37">
        <v>8</v>
      </c>
      <c r="U261" s="36">
        <v>2.6666666666666599</v>
      </c>
      <c r="V261" s="37">
        <v>8</v>
      </c>
      <c r="W261" s="37">
        <v>0</v>
      </c>
      <c r="X261" s="28" t="s">
        <v>1312</v>
      </c>
      <c r="Z261" s="24"/>
      <c r="AA261" s="23"/>
    </row>
    <row r="262" spans="1:27" s="22" customFormat="1" ht="52.5" customHeight="1">
      <c r="A262" s="41" t="s">
        <v>1716</v>
      </c>
      <c r="B262" s="31" t="s">
        <v>1754</v>
      </c>
      <c r="C262" s="30" t="s">
        <v>830</v>
      </c>
      <c r="D262" s="30">
        <v>221</v>
      </c>
      <c r="E262" s="31" t="s">
        <v>75</v>
      </c>
      <c r="F262" s="30"/>
      <c r="G262" s="30"/>
      <c r="H262" s="30"/>
      <c r="I262" s="30"/>
      <c r="J262" s="30"/>
      <c r="K262" s="31" t="s">
        <v>86</v>
      </c>
      <c r="L262" s="31" t="s">
        <v>108</v>
      </c>
      <c r="M262" s="30" t="s">
        <v>1569</v>
      </c>
      <c r="N262" s="30" t="s">
        <v>861</v>
      </c>
      <c r="O262" s="31" t="s">
        <v>108</v>
      </c>
      <c r="P262" s="31" t="s">
        <v>105</v>
      </c>
      <c r="Q262" s="30" t="s">
        <v>862</v>
      </c>
      <c r="R262" s="30" t="s">
        <v>863</v>
      </c>
      <c r="S262" s="29"/>
      <c r="T262" s="37">
        <v>9</v>
      </c>
      <c r="U262" s="36">
        <v>0.45</v>
      </c>
      <c r="V262" s="37">
        <v>9</v>
      </c>
      <c r="W262" s="37">
        <v>0</v>
      </c>
      <c r="X262" s="28" t="s">
        <v>1312</v>
      </c>
      <c r="Z262" s="24"/>
      <c r="AA262" s="23"/>
    </row>
    <row r="263" spans="1:27" s="22" customFormat="1" ht="52.5" customHeight="1">
      <c r="A263" s="41" t="s">
        <v>1716</v>
      </c>
      <c r="B263" s="31" t="s">
        <v>1755</v>
      </c>
      <c r="C263" s="30" t="s">
        <v>830</v>
      </c>
      <c r="D263" s="30">
        <v>221</v>
      </c>
      <c r="E263" s="31" t="s">
        <v>75</v>
      </c>
      <c r="F263" s="30"/>
      <c r="G263" s="30"/>
      <c r="H263" s="30"/>
      <c r="I263" s="30"/>
      <c r="J263" s="30"/>
      <c r="K263" s="31" t="s">
        <v>86</v>
      </c>
      <c r="L263" s="31" t="s">
        <v>108</v>
      </c>
      <c r="M263" s="30" t="s">
        <v>1570</v>
      </c>
      <c r="N263" s="30" t="s">
        <v>864</v>
      </c>
      <c r="O263" s="31" t="s">
        <v>108</v>
      </c>
      <c r="P263" s="31" t="s">
        <v>105</v>
      </c>
      <c r="Q263" s="30" t="s">
        <v>865</v>
      </c>
      <c r="R263" s="30" t="s">
        <v>866</v>
      </c>
      <c r="S263" s="29"/>
      <c r="T263" s="37">
        <v>0</v>
      </c>
      <c r="U263" s="36">
        <v>0</v>
      </c>
      <c r="V263" s="37">
        <v>0</v>
      </c>
      <c r="W263" s="37">
        <v>0</v>
      </c>
      <c r="X263" s="28" t="s">
        <v>1312</v>
      </c>
      <c r="Z263" s="24"/>
      <c r="AA263" s="23"/>
    </row>
    <row r="264" spans="1:27" s="22" customFormat="1" ht="52.5" customHeight="1">
      <c r="A264" s="41" t="s">
        <v>1716</v>
      </c>
      <c r="B264" s="31" t="s">
        <v>1756</v>
      </c>
      <c r="C264" s="30" t="s">
        <v>830</v>
      </c>
      <c r="D264" s="30">
        <v>214</v>
      </c>
      <c r="E264" s="31" t="s">
        <v>75</v>
      </c>
      <c r="F264" s="30"/>
      <c r="G264" s="30"/>
      <c r="H264" s="30"/>
      <c r="I264" s="30"/>
      <c r="J264" s="30"/>
      <c r="K264" s="31" t="s">
        <v>86</v>
      </c>
      <c r="L264" s="31" t="s">
        <v>108</v>
      </c>
      <c r="M264" s="30" t="s">
        <v>1571</v>
      </c>
      <c r="N264" s="30" t="s">
        <v>867</v>
      </c>
      <c r="O264" s="31" t="s">
        <v>108</v>
      </c>
      <c r="P264" s="31" t="s">
        <v>105</v>
      </c>
      <c r="Q264" s="30" t="s">
        <v>868</v>
      </c>
      <c r="R264" s="30" t="s">
        <v>869</v>
      </c>
      <c r="S264" s="29"/>
      <c r="T264" s="37">
        <v>0</v>
      </c>
      <c r="U264" s="36">
        <v>0</v>
      </c>
      <c r="V264" s="37">
        <v>0</v>
      </c>
      <c r="W264" s="37">
        <v>0</v>
      </c>
      <c r="X264" s="28" t="s">
        <v>1312</v>
      </c>
      <c r="Z264" s="24"/>
      <c r="AA264" s="23"/>
    </row>
    <row r="265" spans="1:27" s="22" customFormat="1" ht="52.5" customHeight="1">
      <c r="A265" s="41" t="s">
        <v>1716</v>
      </c>
      <c r="B265" s="31" t="s">
        <v>1756</v>
      </c>
      <c r="C265" s="30" t="s">
        <v>830</v>
      </c>
      <c r="D265" s="30">
        <v>214</v>
      </c>
      <c r="E265" s="31" t="s">
        <v>75</v>
      </c>
      <c r="F265" s="30"/>
      <c r="G265" s="30"/>
      <c r="H265" s="30"/>
      <c r="I265" s="30"/>
      <c r="J265" s="30"/>
      <c r="K265" s="31" t="s">
        <v>86</v>
      </c>
      <c r="L265" s="31" t="s">
        <v>108</v>
      </c>
      <c r="M265" s="30" t="s">
        <v>1572</v>
      </c>
      <c r="N265" s="30" t="s">
        <v>870</v>
      </c>
      <c r="O265" s="31" t="s">
        <v>108</v>
      </c>
      <c r="P265" s="31" t="s">
        <v>105</v>
      </c>
      <c r="Q265" s="30" t="s">
        <v>871</v>
      </c>
      <c r="R265" s="30" t="s">
        <v>872</v>
      </c>
      <c r="S265" s="29"/>
      <c r="T265" s="37">
        <v>0</v>
      </c>
      <c r="U265" s="36">
        <v>0</v>
      </c>
      <c r="V265" s="37">
        <v>0</v>
      </c>
      <c r="W265" s="37">
        <v>0</v>
      </c>
      <c r="X265" s="28" t="s">
        <v>1312</v>
      </c>
      <c r="Z265" s="24"/>
      <c r="AA265" s="23"/>
    </row>
    <row r="266" spans="1:27" s="22" customFormat="1" ht="52.5" customHeight="1">
      <c r="A266" s="41" t="s">
        <v>1716</v>
      </c>
      <c r="B266" s="31" t="s">
        <v>1756</v>
      </c>
      <c r="C266" s="30" t="s">
        <v>830</v>
      </c>
      <c r="D266" s="30">
        <v>214</v>
      </c>
      <c r="E266" s="31" t="s">
        <v>75</v>
      </c>
      <c r="F266" s="30"/>
      <c r="G266" s="30"/>
      <c r="H266" s="30"/>
      <c r="I266" s="30"/>
      <c r="J266" s="30"/>
      <c r="K266" s="31" t="s">
        <v>86</v>
      </c>
      <c r="L266" s="31" t="s">
        <v>108</v>
      </c>
      <c r="M266" s="30" t="s">
        <v>1573</v>
      </c>
      <c r="N266" s="30" t="s">
        <v>873</v>
      </c>
      <c r="O266" s="31" t="s">
        <v>108</v>
      </c>
      <c r="P266" s="31" t="s">
        <v>105</v>
      </c>
      <c r="Q266" s="30" t="s">
        <v>874</v>
      </c>
      <c r="R266" s="30" t="s">
        <v>875</v>
      </c>
      <c r="S266" s="29"/>
      <c r="T266" s="37">
        <v>900</v>
      </c>
      <c r="U266" s="36">
        <v>225</v>
      </c>
      <c r="V266" s="37">
        <v>900</v>
      </c>
      <c r="W266" s="37">
        <v>0</v>
      </c>
      <c r="X266" s="28" t="s">
        <v>1312</v>
      </c>
      <c r="Z266" s="24"/>
      <c r="AA266" s="23"/>
    </row>
    <row r="267" spans="1:27" s="22" customFormat="1" ht="52.5" customHeight="1">
      <c r="A267" s="41" t="s">
        <v>1716</v>
      </c>
      <c r="B267" s="31" t="s">
        <v>1756</v>
      </c>
      <c r="C267" s="30" t="s">
        <v>830</v>
      </c>
      <c r="D267" s="30">
        <v>214</v>
      </c>
      <c r="E267" s="31" t="s">
        <v>75</v>
      </c>
      <c r="F267" s="30"/>
      <c r="G267" s="30"/>
      <c r="H267" s="30"/>
      <c r="I267" s="30"/>
      <c r="J267" s="30"/>
      <c r="K267" s="31" t="s">
        <v>86</v>
      </c>
      <c r="L267" s="31" t="s">
        <v>108</v>
      </c>
      <c r="M267" s="30" t="s">
        <v>1574</v>
      </c>
      <c r="N267" s="30" t="s">
        <v>876</v>
      </c>
      <c r="O267" s="31" t="s">
        <v>108</v>
      </c>
      <c r="P267" s="31" t="s">
        <v>105</v>
      </c>
      <c r="Q267" s="30" t="s">
        <v>877</v>
      </c>
      <c r="R267" s="30" t="s">
        <v>878</v>
      </c>
      <c r="S267" s="29"/>
      <c r="T267" s="37">
        <v>0</v>
      </c>
      <c r="U267" s="36">
        <v>0</v>
      </c>
      <c r="V267" s="37">
        <v>0</v>
      </c>
      <c r="W267" s="37">
        <v>0</v>
      </c>
      <c r="X267" s="28" t="s">
        <v>1312</v>
      </c>
      <c r="Z267" s="24"/>
      <c r="AA267" s="23"/>
    </row>
    <row r="268" spans="1:27" s="22" customFormat="1" ht="52.5" customHeight="1">
      <c r="A268" s="41" t="s">
        <v>1716</v>
      </c>
      <c r="B268" s="31" t="s">
        <v>1756</v>
      </c>
      <c r="C268" s="30" t="s">
        <v>830</v>
      </c>
      <c r="D268" s="30">
        <v>214</v>
      </c>
      <c r="E268" s="31" t="s">
        <v>75</v>
      </c>
      <c r="F268" s="30"/>
      <c r="G268" s="30"/>
      <c r="H268" s="30"/>
      <c r="I268" s="30"/>
      <c r="J268" s="30"/>
      <c r="K268" s="31" t="s">
        <v>86</v>
      </c>
      <c r="L268" s="31" t="s">
        <v>108</v>
      </c>
      <c r="M268" s="30" t="s">
        <v>1575</v>
      </c>
      <c r="N268" s="30" t="s">
        <v>879</v>
      </c>
      <c r="O268" s="31" t="s">
        <v>108</v>
      </c>
      <c r="P268" s="31" t="s">
        <v>105</v>
      </c>
      <c r="Q268" s="30" t="s">
        <v>880</v>
      </c>
      <c r="R268" s="30" t="s">
        <v>881</v>
      </c>
      <c r="S268" s="29"/>
      <c r="T268" s="37">
        <v>0</v>
      </c>
      <c r="U268" s="36">
        <v>0</v>
      </c>
      <c r="V268" s="37">
        <v>0</v>
      </c>
      <c r="W268" s="37">
        <v>0</v>
      </c>
      <c r="X268" s="28" t="s">
        <v>1312</v>
      </c>
      <c r="Z268" s="24"/>
      <c r="AA268" s="23"/>
    </row>
    <row r="269" spans="1:27" s="22" customFormat="1" ht="52.5" customHeight="1">
      <c r="A269" s="41" t="s">
        <v>1716</v>
      </c>
      <c r="B269" s="31" t="s">
        <v>1757</v>
      </c>
      <c r="C269" s="30" t="s">
        <v>830</v>
      </c>
      <c r="D269" s="30">
        <v>214</v>
      </c>
      <c r="E269" s="31" t="s">
        <v>75</v>
      </c>
      <c r="F269" s="30"/>
      <c r="G269" s="30"/>
      <c r="H269" s="30"/>
      <c r="I269" s="30"/>
      <c r="J269" s="30"/>
      <c r="K269" s="31" t="s">
        <v>86</v>
      </c>
      <c r="L269" s="31" t="s">
        <v>108</v>
      </c>
      <c r="M269" s="30" t="s">
        <v>1576</v>
      </c>
      <c r="N269" s="30" t="s">
        <v>882</v>
      </c>
      <c r="O269" s="31" t="s">
        <v>108</v>
      </c>
      <c r="P269" s="31" t="s">
        <v>105</v>
      </c>
      <c r="Q269" s="30" t="s">
        <v>883</v>
      </c>
      <c r="R269" s="30" t="s">
        <v>884</v>
      </c>
      <c r="S269" s="29"/>
      <c r="T269" s="37">
        <v>1530</v>
      </c>
      <c r="U269" s="36">
        <v>2.5499999999999901</v>
      </c>
      <c r="V269" s="37">
        <v>1530</v>
      </c>
      <c r="W269" s="37">
        <v>0</v>
      </c>
      <c r="X269" s="28" t="s">
        <v>1312</v>
      </c>
      <c r="Z269" s="24"/>
      <c r="AA269" s="23"/>
    </row>
    <row r="270" spans="1:27" s="22" customFormat="1" ht="52.5" customHeight="1">
      <c r="A270" s="41" t="s">
        <v>1716</v>
      </c>
      <c r="B270" s="31" t="s">
        <v>1758</v>
      </c>
      <c r="C270" s="30" t="s">
        <v>830</v>
      </c>
      <c r="D270" s="30">
        <v>214</v>
      </c>
      <c r="E270" s="31" t="s">
        <v>75</v>
      </c>
      <c r="F270" s="30"/>
      <c r="G270" s="30"/>
      <c r="H270" s="30"/>
      <c r="I270" s="30"/>
      <c r="J270" s="30"/>
      <c r="K270" s="31" t="s">
        <v>86</v>
      </c>
      <c r="L270" s="31" t="s">
        <v>108</v>
      </c>
      <c r="M270" s="30" t="s">
        <v>1577</v>
      </c>
      <c r="N270" s="30" t="s">
        <v>885</v>
      </c>
      <c r="O270" s="31" t="s">
        <v>108</v>
      </c>
      <c r="P270" s="31" t="s">
        <v>105</v>
      </c>
      <c r="Q270" s="30" t="s">
        <v>886</v>
      </c>
      <c r="R270" s="30" t="s">
        <v>887</v>
      </c>
      <c r="S270" s="29"/>
      <c r="T270" s="37">
        <v>0</v>
      </c>
      <c r="U270" s="36">
        <v>0</v>
      </c>
      <c r="V270" s="37">
        <v>0</v>
      </c>
      <c r="W270" s="37">
        <v>0</v>
      </c>
      <c r="X270" s="28" t="s">
        <v>1312</v>
      </c>
      <c r="Z270" s="24"/>
      <c r="AA270" s="23"/>
    </row>
    <row r="271" spans="1:27" s="22" customFormat="1" ht="52.5" customHeight="1">
      <c r="A271" s="41" t="s">
        <v>1716</v>
      </c>
      <c r="B271" s="40" t="s">
        <v>1767</v>
      </c>
      <c r="C271" s="30" t="s">
        <v>888</v>
      </c>
      <c r="D271" s="41">
        <v>112</v>
      </c>
      <c r="E271" s="31" t="s">
        <v>76</v>
      </c>
      <c r="F271" s="30">
        <v>2553034.56</v>
      </c>
      <c r="G271" s="30">
        <v>2555094.56</v>
      </c>
      <c r="H271" s="30">
        <v>18021</v>
      </c>
      <c r="I271" s="30">
        <v>0</v>
      </c>
      <c r="J271" s="30">
        <v>2521080.4700000002</v>
      </c>
      <c r="K271" s="31" t="s">
        <v>86</v>
      </c>
      <c r="L271" s="31" t="s">
        <v>87</v>
      </c>
      <c r="M271" s="30" t="s">
        <v>1578</v>
      </c>
      <c r="N271" s="30" t="s">
        <v>88</v>
      </c>
      <c r="O271" s="31" t="s">
        <v>87</v>
      </c>
      <c r="P271" s="31" t="s">
        <v>89</v>
      </c>
      <c r="Q271" s="30" t="s">
        <v>889</v>
      </c>
      <c r="R271" s="30" t="s">
        <v>890</v>
      </c>
      <c r="S271" s="29"/>
      <c r="T271" s="36">
        <v>0.8276</v>
      </c>
      <c r="U271" s="36">
        <v>0.91955555555555502</v>
      </c>
      <c r="V271" s="37">
        <v>48</v>
      </c>
      <c r="W271" s="37">
        <v>58</v>
      </c>
      <c r="X271" s="28" t="s">
        <v>1310</v>
      </c>
      <c r="Z271" s="24"/>
      <c r="AA271" s="23"/>
    </row>
    <row r="272" spans="1:27" s="22" customFormat="1" ht="52.5" customHeight="1">
      <c r="A272" s="41" t="s">
        <v>1716</v>
      </c>
      <c r="B272" s="40" t="s">
        <v>1767</v>
      </c>
      <c r="C272" s="30" t="s">
        <v>888</v>
      </c>
      <c r="D272" s="41">
        <v>112</v>
      </c>
      <c r="E272" s="31" t="s">
        <v>76</v>
      </c>
      <c r="F272" s="30"/>
      <c r="G272" s="30"/>
      <c r="H272" s="30"/>
      <c r="I272" s="30"/>
      <c r="J272" s="30"/>
      <c r="K272" s="31" t="s">
        <v>86</v>
      </c>
      <c r="L272" s="31" t="s">
        <v>92</v>
      </c>
      <c r="M272" s="30" t="s">
        <v>1579</v>
      </c>
      <c r="N272" s="30" t="s">
        <v>891</v>
      </c>
      <c r="O272" s="31" t="s">
        <v>92</v>
      </c>
      <c r="P272" s="31" t="s">
        <v>89</v>
      </c>
      <c r="Q272" s="30" t="s">
        <v>389</v>
      </c>
      <c r="R272" s="30" t="s">
        <v>892</v>
      </c>
      <c r="S272" s="29"/>
      <c r="T272" s="36">
        <v>1</v>
      </c>
      <c r="U272" s="36">
        <v>1</v>
      </c>
      <c r="V272" s="37">
        <v>179</v>
      </c>
      <c r="W272" s="37">
        <v>179</v>
      </c>
      <c r="X272" s="28" t="s">
        <v>1310</v>
      </c>
      <c r="Z272" s="24"/>
      <c r="AA272" s="23"/>
    </row>
    <row r="273" spans="1:27" s="22" customFormat="1" ht="52.5" customHeight="1">
      <c r="A273" s="41" t="s">
        <v>1716</v>
      </c>
      <c r="B273" s="40" t="s">
        <v>1768</v>
      </c>
      <c r="C273" s="30" t="s">
        <v>888</v>
      </c>
      <c r="D273" s="41">
        <v>112</v>
      </c>
      <c r="E273" s="31" t="s">
        <v>76</v>
      </c>
      <c r="F273" s="30">
        <v>89300</v>
      </c>
      <c r="G273" s="30">
        <v>124300</v>
      </c>
      <c r="H273" s="30">
        <v>0</v>
      </c>
      <c r="I273" s="30">
        <v>0</v>
      </c>
      <c r="J273" s="30">
        <v>91038.62</v>
      </c>
      <c r="K273" s="31" t="s">
        <v>86</v>
      </c>
      <c r="L273" s="31" t="s">
        <v>97</v>
      </c>
      <c r="M273" s="30" t="s">
        <v>1580</v>
      </c>
      <c r="N273" s="30" t="s">
        <v>893</v>
      </c>
      <c r="O273" s="31" t="s">
        <v>97</v>
      </c>
      <c r="P273" s="31" t="s">
        <v>89</v>
      </c>
      <c r="Q273" s="30" t="s">
        <v>894</v>
      </c>
      <c r="R273" s="30" t="s">
        <v>895</v>
      </c>
      <c r="S273" s="29"/>
      <c r="T273" s="36">
        <v>0.40149999999999997</v>
      </c>
      <c r="U273" s="36">
        <v>0.53533333333333299</v>
      </c>
      <c r="V273" s="37">
        <v>365</v>
      </c>
      <c r="W273" s="37">
        <v>909</v>
      </c>
      <c r="X273" s="28" t="s">
        <v>1310</v>
      </c>
      <c r="Z273" s="24"/>
      <c r="AA273" s="23"/>
    </row>
    <row r="274" spans="1:27" s="22" customFormat="1" ht="52.5" customHeight="1">
      <c r="A274" s="41" t="s">
        <v>1716</v>
      </c>
      <c r="B274" s="40" t="s">
        <v>1769</v>
      </c>
      <c r="C274" s="30" t="s">
        <v>888</v>
      </c>
      <c r="D274" s="41">
        <v>112</v>
      </c>
      <c r="E274" s="31" t="s">
        <v>76</v>
      </c>
      <c r="F274" s="30">
        <v>49100</v>
      </c>
      <c r="G274" s="30">
        <v>44700</v>
      </c>
      <c r="H274" s="30">
        <v>0</v>
      </c>
      <c r="I274" s="30">
        <v>0</v>
      </c>
      <c r="J274" s="30">
        <v>30430.57</v>
      </c>
      <c r="K274" s="31" t="s">
        <v>86</v>
      </c>
      <c r="L274" s="31" t="s">
        <v>97</v>
      </c>
      <c r="M274" s="30" t="s">
        <v>1581</v>
      </c>
      <c r="N274" s="30" t="s">
        <v>896</v>
      </c>
      <c r="O274" s="31" t="s">
        <v>97</v>
      </c>
      <c r="P274" s="31" t="s">
        <v>89</v>
      </c>
      <c r="Q274" s="30" t="s">
        <v>897</v>
      </c>
      <c r="R274" s="30" t="s">
        <v>898</v>
      </c>
      <c r="S274" s="29"/>
      <c r="T274" s="36">
        <v>0.59260000000000002</v>
      </c>
      <c r="U274" s="36">
        <v>1.1852</v>
      </c>
      <c r="V274" s="37">
        <v>16</v>
      </c>
      <c r="W274" s="37">
        <v>27</v>
      </c>
      <c r="X274" s="28" t="s">
        <v>1310</v>
      </c>
      <c r="Z274" s="24"/>
      <c r="AA274" s="23"/>
    </row>
    <row r="275" spans="1:27" s="22" customFormat="1" ht="52.5" customHeight="1">
      <c r="A275" s="41" t="s">
        <v>1716</v>
      </c>
      <c r="B275" s="40" t="s">
        <v>1770</v>
      </c>
      <c r="C275" s="30" t="s">
        <v>888</v>
      </c>
      <c r="D275" s="41">
        <v>112</v>
      </c>
      <c r="E275" s="31" t="s">
        <v>76</v>
      </c>
      <c r="F275" s="30">
        <v>20600</v>
      </c>
      <c r="G275" s="30">
        <v>17000</v>
      </c>
      <c r="H275" s="30">
        <v>0</v>
      </c>
      <c r="I275" s="30">
        <v>0</v>
      </c>
      <c r="J275" s="30">
        <v>14725.24</v>
      </c>
      <c r="K275" s="31" t="s">
        <v>86</v>
      </c>
      <c r="L275" s="31" t="s">
        <v>97</v>
      </c>
      <c r="M275" s="30" t="s">
        <v>1582</v>
      </c>
      <c r="N275" s="30" t="s">
        <v>899</v>
      </c>
      <c r="O275" s="31" t="s">
        <v>97</v>
      </c>
      <c r="P275" s="31" t="s">
        <v>105</v>
      </c>
      <c r="Q275" s="30" t="s">
        <v>900</v>
      </c>
      <c r="R275" s="30" t="s">
        <v>901</v>
      </c>
      <c r="S275" s="29"/>
      <c r="T275" s="37">
        <v>19</v>
      </c>
      <c r="U275" s="36">
        <v>6.3333333333333304</v>
      </c>
      <c r="V275" s="37">
        <v>19</v>
      </c>
      <c r="W275" s="37">
        <v>0</v>
      </c>
      <c r="X275" s="28" t="s">
        <v>1312</v>
      </c>
      <c r="Z275" s="24"/>
      <c r="AA275" s="23"/>
    </row>
    <row r="276" spans="1:27" s="22" customFormat="1" ht="52.5" customHeight="1">
      <c r="A276" s="41" t="s">
        <v>1716</v>
      </c>
      <c r="B276" s="40" t="s">
        <v>1768</v>
      </c>
      <c r="C276" s="30" t="s">
        <v>888</v>
      </c>
      <c r="D276" s="41">
        <v>112</v>
      </c>
      <c r="E276" s="31" t="s">
        <v>76</v>
      </c>
      <c r="F276" s="30"/>
      <c r="G276" s="30"/>
      <c r="H276" s="30"/>
      <c r="I276" s="30"/>
      <c r="J276" s="30"/>
      <c r="K276" s="31" t="s">
        <v>86</v>
      </c>
      <c r="L276" s="31" t="s">
        <v>108</v>
      </c>
      <c r="M276" s="30" t="s">
        <v>1583</v>
      </c>
      <c r="N276" s="30" t="s">
        <v>902</v>
      </c>
      <c r="O276" s="31" t="s">
        <v>108</v>
      </c>
      <c r="P276" s="31" t="s">
        <v>105</v>
      </c>
      <c r="Q276" s="30" t="s">
        <v>903</v>
      </c>
      <c r="R276" s="30" t="s">
        <v>904</v>
      </c>
      <c r="S276" s="29"/>
      <c r="T276" s="37">
        <v>24</v>
      </c>
      <c r="U276" s="36">
        <v>2</v>
      </c>
      <c r="V276" s="37">
        <v>24</v>
      </c>
      <c r="W276" s="37">
        <v>0</v>
      </c>
      <c r="X276" s="28" t="s">
        <v>1312</v>
      </c>
      <c r="Z276" s="24"/>
      <c r="AA276" s="23"/>
    </row>
    <row r="277" spans="1:27" s="22" customFormat="1" ht="52.5" customHeight="1">
      <c r="A277" s="39" t="s">
        <v>1716</v>
      </c>
      <c r="B277" s="40" t="s">
        <v>1769</v>
      </c>
      <c r="C277" s="30" t="s">
        <v>888</v>
      </c>
      <c r="D277" s="41">
        <v>112</v>
      </c>
      <c r="E277" s="31" t="s">
        <v>76</v>
      </c>
      <c r="F277" s="30"/>
      <c r="G277" s="30"/>
      <c r="H277" s="30"/>
      <c r="I277" s="30"/>
      <c r="J277" s="30"/>
      <c r="K277" s="31" t="s">
        <v>86</v>
      </c>
      <c r="L277" s="31" t="s">
        <v>108</v>
      </c>
      <c r="M277" s="30" t="s">
        <v>1584</v>
      </c>
      <c r="N277" s="30" t="s">
        <v>905</v>
      </c>
      <c r="O277" s="31" t="s">
        <v>108</v>
      </c>
      <c r="P277" s="31" t="s">
        <v>105</v>
      </c>
      <c r="Q277" s="30" t="s">
        <v>906</v>
      </c>
      <c r="R277" s="30" t="s">
        <v>907</v>
      </c>
      <c r="S277" s="29"/>
      <c r="T277" s="37">
        <v>232.21</v>
      </c>
      <c r="U277" s="36">
        <v>58.052500000000002</v>
      </c>
      <c r="V277" s="37">
        <v>232.20999999999998</v>
      </c>
      <c r="W277" s="37">
        <v>0</v>
      </c>
      <c r="X277" s="28" t="s">
        <v>1312</v>
      </c>
      <c r="Z277" s="24"/>
      <c r="AA277" s="23"/>
    </row>
    <row r="278" spans="1:27" s="22" customFormat="1" ht="52.5" customHeight="1">
      <c r="A278" s="39" t="s">
        <v>1716</v>
      </c>
      <c r="B278" s="40" t="s">
        <v>1769</v>
      </c>
      <c r="C278" s="30" t="s">
        <v>888</v>
      </c>
      <c r="D278" s="41">
        <v>112</v>
      </c>
      <c r="E278" s="31" t="s">
        <v>76</v>
      </c>
      <c r="F278" s="30"/>
      <c r="G278" s="30"/>
      <c r="H278" s="30"/>
      <c r="I278" s="30"/>
      <c r="J278" s="30"/>
      <c r="K278" s="31" t="s">
        <v>86</v>
      </c>
      <c r="L278" s="31" t="s">
        <v>108</v>
      </c>
      <c r="M278" s="30" t="s">
        <v>1585</v>
      </c>
      <c r="N278" s="30" t="s">
        <v>908</v>
      </c>
      <c r="O278" s="31" t="s">
        <v>108</v>
      </c>
      <c r="P278" s="31" t="s">
        <v>105</v>
      </c>
      <c r="Q278" s="30" t="s">
        <v>909</v>
      </c>
      <c r="R278" s="30" t="s">
        <v>910</v>
      </c>
      <c r="S278" s="29"/>
      <c r="T278" s="37">
        <v>24</v>
      </c>
      <c r="U278" s="36">
        <v>2</v>
      </c>
      <c r="V278" s="37">
        <v>24</v>
      </c>
      <c r="W278" s="37">
        <v>0</v>
      </c>
      <c r="X278" s="28" t="s">
        <v>1312</v>
      </c>
      <c r="Z278" s="24"/>
      <c r="AA278" s="23"/>
    </row>
    <row r="279" spans="1:27" s="22" customFormat="1" ht="52.5" customHeight="1">
      <c r="A279" s="39" t="s">
        <v>1716</v>
      </c>
      <c r="B279" s="40" t="s">
        <v>1770</v>
      </c>
      <c r="C279" s="30" t="s">
        <v>888</v>
      </c>
      <c r="D279" s="41">
        <v>112</v>
      </c>
      <c r="E279" s="31" t="s">
        <v>76</v>
      </c>
      <c r="F279" s="30"/>
      <c r="G279" s="30"/>
      <c r="H279" s="30"/>
      <c r="I279" s="30"/>
      <c r="J279" s="30"/>
      <c r="K279" s="31" t="s">
        <v>86</v>
      </c>
      <c r="L279" s="31" t="s">
        <v>108</v>
      </c>
      <c r="M279" s="30" t="s">
        <v>1586</v>
      </c>
      <c r="N279" s="30" t="s">
        <v>911</v>
      </c>
      <c r="O279" s="31" t="s">
        <v>108</v>
      </c>
      <c r="P279" s="31" t="s">
        <v>105</v>
      </c>
      <c r="Q279" s="30" t="s">
        <v>912</v>
      </c>
      <c r="R279" s="30" t="s">
        <v>913</v>
      </c>
      <c r="S279" s="29"/>
      <c r="T279" s="37">
        <v>435</v>
      </c>
      <c r="U279" s="36">
        <v>145</v>
      </c>
      <c r="V279" s="37">
        <v>435</v>
      </c>
      <c r="W279" s="37">
        <v>0</v>
      </c>
      <c r="X279" s="28" t="s">
        <v>1312</v>
      </c>
      <c r="Z279" s="24"/>
      <c r="AA279" s="23"/>
    </row>
    <row r="280" spans="1:27" s="22" customFormat="1" ht="52.5" customHeight="1">
      <c r="A280" s="39" t="s">
        <v>1716</v>
      </c>
      <c r="B280" s="42" t="s">
        <v>1743</v>
      </c>
      <c r="C280" s="30" t="s">
        <v>914</v>
      </c>
      <c r="D280" s="30">
        <v>222</v>
      </c>
      <c r="E280" s="31" t="s">
        <v>77</v>
      </c>
      <c r="F280" s="30">
        <v>1157349.73</v>
      </c>
      <c r="G280" s="30">
        <v>1261537.22</v>
      </c>
      <c r="H280" s="30">
        <v>3718.95</v>
      </c>
      <c r="I280" s="30">
        <v>0</v>
      </c>
      <c r="J280" s="30">
        <v>1137333.19</v>
      </c>
      <c r="K280" s="31" t="s">
        <v>86</v>
      </c>
      <c r="L280" s="31" t="s">
        <v>87</v>
      </c>
      <c r="M280" s="30" t="s">
        <v>1587</v>
      </c>
      <c r="N280" s="30" t="s">
        <v>915</v>
      </c>
      <c r="O280" s="31" t="s">
        <v>87</v>
      </c>
      <c r="P280" s="31" t="s">
        <v>89</v>
      </c>
      <c r="Q280" s="30" t="s">
        <v>916</v>
      </c>
      <c r="R280" s="30" t="s">
        <v>917</v>
      </c>
      <c r="S280" s="29"/>
      <c r="T280" s="36">
        <v>1</v>
      </c>
      <c r="U280" s="36">
        <v>1</v>
      </c>
      <c r="V280" s="37">
        <v>112</v>
      </c>
      <c r="W280" s="37">
        <v>112</v>
      </c>
      <c r="X280" s="28" t="s">
        <v>1310</v>
      </c>
      <c r="Z280" s="24"/>
      <c r="AA280" s="23"/>
    </row>
    <row r="281" spans="1:27" s="22" customFormat="1" ht="52.5" customHeight="1">
      <c r="A281" s="39" t="s">
        <v>1716</v>
      </c>
      <c r="B281" s="42" t="s">
        <v>1743</v>
      </c>
      <c r="C281" s="30" t="s">
        <v>914</v>
      </c>
      <c r="D281" s="30">
        <v>222</v>
      </c>
      <c r="E281" s="31" t="s">
        <v>77</v>
      </c>
      <c r="F281" s="30"/>
      <c r="G281" s="30"/>
      <c r="H281" s="30"/>
      <c r="I281" s="30"/>
      <c r="J281" s="30"/>
      <c r="K281" s="31" t="s">
        <v>86</v>
      </c>
      <c r="L281" s="31" t="s">
        <v>92</v>
      </c>
      <c r="M281" s="30" t="s">
        <v>1588</v>
      </c>
      <c r="N281" s="30" t="s">
        <v>918</v>
      </c>
      <c r="O281" s="31" t="s">
        <v>92</v>
      </c>
      <c r="P281" s="31" t="s">
        <v>89</v>
      </c>
      <c r="Q281" s="30" t="s">
        <v>919</v>
      </c>
      <c r="R281" s="30" t="s">
        <v>920</v>
      </c>
      <c r="S281" s="29"/>
      <c r="T281" s="36">
        <v>3.1300000000000001E-2</v>
      </c>
      <c r="U281" s="36">
        <v>3.9125E-2</v>
      </c>
      <c r="V281" s="37">
        <v>47</v>
      </c>
      <c r="W281" s="37">
        <v>1500</v>
      </c>
      <c r="X281" s="28" t="s">
        <v>1310</v>
      </c>
      <c r="Z281" s="24"/>
      <c r="AA281" s="23"/>
    </row>
    <row r="282" spans="1:27" s="22" customFormat="1" ht="52.5" customHeight="1">
      <c r="A282" s="39" t="s">
        <v>1716</v>
      </c>
      <c r="B282" s="42" t="s">
        <v>1744</v>
      </c>
      <c r="C282" s="30" t="s">
        <v>914</v>
      </c>
      <c r="D282" s="30">
        <v>222</v>
      </c>
      <c r="E282" s="31" t="s">
        <v>77</v>
      </c>
      <c r="F282" s="30">
        <v>1</v>
      </c>
      <c r="G282" s="30">
        <v>1</v>
      </c>
      <c r="H282" s="30">
        <v>0</v>
      </c>
      <c r="I282" s="30">
        <v>0</v>
      </c>
      <c r="J282" s="30">
        <v>0</v>
      </c>
      <c r="K282" s="31" t="s">
        <v>86</v>
      </c>
      <c r="L282" s="31" t="s">
        <v>97</v>
      </c>
      <c r="M282" s="30" t="s">
        <v>1589</v>
      </c>
      <c r="N282" s="30" t="s">
        <v>921</v>
      </c>
      <c r="O282" s="31" t="s">
        <v>97</v>
      </c>
      <c r="P282" s="31" t="s">
        <v>105</v>
      </c>
      <c r="Q282" s="30" t="s">
        <v>922</v>
      </c>
      <c r="R282" s="30" t="s">
        <v>923</v>
      </c>
      <c r="S282" s="29"/>
      <c r="T282" s="37">
        <v>0</v>
      </c>
      <c r="U282" s="36">
        <v>0</v>
      </c>
      <c r="V282" s="37">
        <v>0</v>
      </c>
      <c r="W282" s="37">
        <v>0</v>
      </c>
      <c r="X282" s="28" t="s">
        <v>1312</v>
      </c>
      <c r="Z282" s="24"/>
      <c r="AA282" s="23"/>
    </row>
    <row r="283" spans="1:27" s="22" customFormat="1" ht="52.5" customHeight="1">
      <c r="A283" s="39" t="s">
        <v>1716</v>
      </c>
      <c r="B283" s="42" t="s">
        <v>1745</v>
      </c>
      <c r="C283" s="30" t="s">
        <v>914</v>
      </c>
      <c r="D283" s="30">
        <v>222</v>
      </c>
      <c r="E283" s="31" t="s">
        <v>77</v>
      </c>
      <c r="F283" s="30">
        <v>806001</v>
      </c>
      <c r="G283" s="30">
        <v>732556.68</v>
      </c>
      <c r="H283" s="30">
        <v>0</v>
      </c>
      <c r="I283" s="30">
        <v>0</v>
      </c>
      <c r="J283" s="30">
        <v>680282.27</v>
      </c>
      <c r="K283" s="31" t="s">
        <v>86</v>
      </c>
      <c r="L283" s="31" t="s">
        <v>97</v>
      </c>
      <c r="M283" s="30" t="s">
        <v>1590</v>
      </c>
      <c r="N283" s="30" t="s">
        <v>924</v>
      </c>
      <c r="O283" s="31" t="s">
        <v>97</v>
      </c>
      <c r="P283" s="31" t="s">
        <v>105</v>
      </c>
      <c r="Q283" s="30" t="s">
        <v>925</v>
      </c>
      <c r="R283" s="30" t="s">
        <v>926</v>
      </c>
      <c r="S283" s="29"/>
      <c r="T283" s="37">
        <v>70</v>
      </c>
      <c r="U283" s="36">
        <v>17.5</v>
      </c>
      <c r="V283" s="37">
        <v>70</v>
      </c>
      <c r="W283" s="37">
        <v>0</v>
      </c>
      <c r="X283" s="28" t="s">
        <v>1312</v>
      </c>
      <c r="Z283" s="24"/>
      <c r="AA283" s="23"/>
    </row>
    <row r="284" spans="1:27" s="22" customFormat="1" ht="52.5" customHeight="1">
      <c r="A284" s="39" t="s">
        <v>1716</v>
      </c>
      <c r="B284" s="42" t="s">
        <v>1746</v>
      </c>
      <c r="C284" s="30" t="s">
        <v>914</v>
      </c>
      <c r="D284" s="30">
        <v>222</v>
      </c>
      <c r="E284" s="31" t="s">
        <v>77</v>
      </c>
      <c r="F284" s="30">
        <v>17000</v>
      </c>
      <c r="G284" s="30">
        <v>17000</v>
      </c>
      <c r="H284" s="30">
        <v>0</v>
      </c>
      <c r="I284" s="30">
        <v>0</v>
      </c>
      <c r="J284" s="30">
        <v>4704</v>
      </c>
      <c r="K284" s="31" t="s">
        <v>86</v>
      </c>
      <c r="L284" s="31" t="s">
        <v>97</v>
      </c>
      <c r="M284" s="30" t="s">
        <v>1591</v>
      </c>
      <c r="N284" s="30" t="s">
        <v>927</v>
      </c>
      <c r="O284" s="31" t="s">
        <v>97</v>
      </c>
      <c r="P284" s="31" t="s">
        <v>105</v>
      </c>
      <c r="Q284" s="30" t="s">
        <v>928</v>
      </c>
      <c r="R284" s="30" t="s">
        <v>929</v>
      </c>
      <c r="S284" s="29"/>
      <c r="T284" s="37">
        <v>83</v>
      </c>
      <c r="U284" s="36">
        <v>0.33200000000000002</v>
      </c>
      <c r="V284" s="37">
        <v>83</v>
      </c>
      <c r="W284" s="37">
        <v>0</v>
      </c>
      <c r="X284" s="28" t="s">
        <v>1312</v>
      </c>
      <c r="Z284" s="24"/>
      <c r="AA284" s="23"/>
    </row>
    <row r="285" spans="1:27" s="22" customFormat="1" ht="52.5" customHeight="1">
      <c r="A285" s="39" t="s">
        <v>1716</v>
      </c>
      <c r="B285" s="42" t="s">
        <v>1744</v>
      </c>
      <c r="C285" s="30" t="s">
        <v>914</v>
      </c>
      <c r="D285" s="30">
        <v>222</v>
      </c>
      <c r="E285" s="31" t="s">
        <v>77</v>
      </c>
      <c r="F285" s="30"/>
      <c r="G285" s="30"/>
      <c r="H285" s="30"/>
      <c r="I285" s="30"/>
      <c r="J285" s="30"/>
      <c r="K285" s="31" t="s">
        <v>86</v>
      </c>
      <c r="L285" s="31" t="s">
        <v>108</v>
      </c>
      <c r="M285" s="30" t="s">
        <v>1592</v>
      </c>
      <c r="N285" s="30" t="s">
        <v>930</v>
      </c>
      <c r="O285" s="31" t="s">
        <v>108</v>
      </c>
      <c r="P285" s="31" t="s">
        <v>89</v>
      </c>
      <c r="Q285" s="30" t="s">
        <v>931</v>
      </c>
      <c r="R285" s="30" t="s">
        <v>932</v>
      </c>
      <c r="S285" s="29"/>
      <c r="T285" s="36">
        <v>0</v>
      </c>
      <c r="U285" s="36">
        <v>0</v>
      </c>
      <c r="V285" s="37">
        <v>0</v>
      </c>
      <c r="W285" s="37">
        <v>0</v>
      </c>
      <c r="X285" s="28" t="s">
        <v>1310</v>
      </c>
      <c r="Z285" s="24"/>
      <c r="AA285" s="23"/>
    </row>
    <row r="286" spans="1:27" s="22" customFormat="1" ht="52.5" customHeight="1">
      <c r="A286" s="39" t="s">
        <v>1716</v>
      </c>
      <c r="B286" s="42" t="s">
        <v>1745</v>
      </c>
      <c r="C286" s="30" t="s">
        <v>914</v>
      </c>
      <c r="D286" s="30">
        <v>222</v>
      </c>
      <c r="E286" s="31" t="s">
        <v>77</v>
      </c>
      <c r="F286" s="30"/>
      <c r="G286" s="30"/>
      <c r="H286" s="30"/>
      <c r="I286" s="30"/>
      <c r="J286" s="30"/>
      <c r="K286" s="31" t="s">
        <v>86</v>
      </c>
      <c r="L286" s="31" t="s">
        <v>108</v>
      </c>
      <c r="M286" s="30" t="s">
        <v>1593</v>
      </c>
      <c r="N286" s="30" t="s">
        <v>933</v>
      </c>
      <c r="O286" s="31" t="s">
        <v>108</v>
      </c>
      <c r="P286" s="31" t="s">
        <v>105</v>
      </c>
      <c r="Q286" s="30" t="s">
        <v>934</v>
      </c>
      <c r="R286" s="30" t="s">
        <v>935</v>
      </c>
      <c r="S286" s="29"/>
      <c r="T286" s="37">
        <v>613</v>
      </c>
      <c r="U286" s="36">
        <v>1.5325</v>
      </c>
      <c r="V286" s="37">
        <v>613</v>
      </c>
      <c r="W286" s="37">
        <v>0</v>
      </c>
      <c r="X286" s="28" t="s">
        <v>1312</v>
      </c>
      <c r="Z286" s="24"/>
      <c r="AA286" s="23"/>
    </row>
    <row r="287" spans="1:27" s="22" customFormat="1" ht="52.5" customHeight="1">
      <c r="A287" s="39" t="s">
        <v>1716</v>
      </c>
      <c r="B287" s="42" t="s">
        <v>1745</v>
      </c>
      <c r="C287" s="30" t="s">
        <v>914</v>
      </c>
      <c r="D287" s="30">
        <v>222</v>
      </c>
      <c r="E287" s="31" t="s">
        <v>77</v>
      </c>
      <c r="F287" s="30"/>
      <c r="G287" s="30"/>
      <c r="H287" s="30"/>
      <c r="I287" s="30"/>
      <c r="J287" s="30"/>
      <c r="K287" s="31" t="s">
        <v>86</v>
      </c>
      <c r="L287" s="31" t="s">
        <v>108</v>
      </c>
      <c r="M287" s="30" t="s">
        <v>1594</v>
      </c>
      <c r="N287" s="30" t="s">
        <v>936</v>
      </c>
      <c r="O287" s="31" t="s">
        <v>108</v>
      </c>
      <c r="P287" s="31" t="s">
        <v>105</v>
      </c>
      <c r="Q287" s="30" t="s">
        <v>937</v>
      </c>
      <c r="R287" s="30" t="s">
        <v>938</v>
      </c>
      <c r="S287" s="29"/>
      <c r="T287" s="37">
        <v>0</v>
      </c>
      <c r="U287" s="36">
        <v>0</v>
      </c>
      <c r="V287" s="37">
        <v>0</v>
      </c>
      <c r="W287" s="37">
        <v>0</v>
      </c>
      <c r="X287" s="28" t="s">
        <v>1312</v>
      </c>
      <c r="Z287" s="24"/>
      <c r="AA287" s="23"/>
    </row>
    <row r="288" spans="1:27" s="22" customFormat="1" ht="52.5" customHeight="1">
      <c r="A288" s="39" t="s">
        <v>1716</v>
      </c>
      <c r="B288" s="42" t="s">
        <v>1745</v>
      </c>
      <c r="C288" s="30" t="s">
        <v>914</v>
      </c>
      <c r="D288" s="30">
        <v>222</v>
      </c>
      <c r="E288" s="31" t="s">
        <v>77</v>
      </c>
      <c r="F288" s="30"/>
      <c r="G288" s="30"/>
      <c r="H288" s="30"/>
      <c r="I288" s="30"/>
      <c r="J288" s="30"/>
      <c r="K288" s="31" t="s">
        <v>86</v>
      </c>
      <c r="L288" s="31" t="s">
        <v>108</v>
      </c>
      <c r="M288" s="30"/>
      <c r="N288" s="30" t="s">
        <v>939</v>
      </c>
      <c r="O288" s="31" t="s">
        <v>108</v>
      </c>
      <c r="P288" s="31" t="s">
        <v>105</v>
      </c>
      <c r="Q288" s="30" t="s">
        <v>940</v>
      </c>
      <c r="R288" s="30" t="s">
        <v>941</v>
      </c>
      <c r="S288" s="29"/>
      <c r="T288" s="37">
        <v>8</v>
      </c>
      <c r="U288" s="36">
        <v>2.6666666666666599</v>
      </c>
      <c r="V288" s="37">
        <v>8</v>
      </c>
      <c r="W288" s="37">
        <v>0</v>
      </c>
      <c r="X288" s="28" t="s">
        <v>1312</v>
      </c>
      <c r="Z288" s="24"/>
      <c r="AA288" s="23"/>
    </row>
    <row r="289" spans="1:27" s="22" customFormat="1" ht="52.5" customHeight="1">
      <c r="A289" s="39" t="s">
        <v>1716</v>
      </c>
      <c r="B289" s="42" t="s">
        <v>1745</v>
      </c>
      <c r="C289" s="30" t="s">
        <v>914</v>
      </c>
      <c r="D289" s="30">
        <v>222</v>
      </c>
      <c r="E289" s="31" t="s">
        <v>77</v>
      </c>
      <c r="F289" s="30"/>
      <c r="G289" s="30"/>
      <c r="H289" s="30"/>
      <c r="I289" s="30"/>
      <c r="J289" s="30"/>
      <c r="K289" s="31" t="s">
        <v>86</v>
      </c>
      <c r="L289" s="31" t="s">
        <v>108</v>
      </c>
      <c r="M289" s="30" t="s">
        <v>1595</v>
      </c>
      <c r="N289" s="30" t="s">
        <v>942</v>
      </c>
      <c r="O289" s="31" t="s">
        <v>108</v>
      </c>
      <c r="P289" s="31" t="s">
        <v>105</v>
      </c>
      <c r="Q289" s="30" t="s">
        <v>943</v>
      </c>
      <c r="R289" s="30" t="s">
        <v>944</v>
      </c>
      <c r="S289" s="29"/>
      <c r="T289" s="37">
        <v>47</v>
      </c>
      <c r="U289" s="36">
        <v>0.47</v>
      </c>
      <c r="V289" s="37">
        <v>47</v>
      </c>
      <c r="W289" s="37">
        <v>0</v>
      </c>
      <c r="X289" s="28" t="s">
        <v>1312</v>
      </c>
      <c r="Z289" s="24"/>
      <c r="AA289" s="23"/>
    </row>
    <row r="290" spans="1:27" s="22" customFormat="1" ht="52.5" customHeight="1">
      <c r="A290" s="39" t="s">
        <v>1716</v>
      </c>
      <c r="B290" s="42" t="s">
        <v>1745</v>
      </c>
      <c r="C290" s="30" t="s">
        <v>914</v>
      </c>
      <c r="D290" s="30">
        <v>222</v>
      </c>
      <c r="E290" s="31" t="s">
        <v>77</v>
      </c>
      <c r="F290" s="30"/>
      <c r="G290" s="30"/>
      <c r="H290" s="30"/>
      <c r="I290" s="30"/>
      <c r="J290" s="30"/>
      <c r="K290" s="31" t="s">
        <v>86</v>
      </c>
      <c r="L290" s="31" t="s">
        <v>108</v>
      </c>
      <c r="M290" s="30" t="s">
        <v>1596</v>
      </c>
      <c r="N290" s="30" t="s">
        <v>939</v>
      </c>
      <c r="O290" s="31" t="s">
        <v>108</v>
      </c>
      <c r="P290" s="31" t="s">
        <v>105</v>
      </c>
      <c r="Q290" s="30" t="s">
        <v>940</v>
      </c>
      <c r="R290" s="30" t="s">
        <v>945</v>
      </c>
      <c r="S290" s="29"/>
      <c r="T290" s="37">
        <v>6</v>
      </c>
      <c r="U290" s="36">
        <v>1.5</v>
      </c>
      <c r="V290" s="37">
        <v>6</v>
      </c>
      <c r="W290" s="37">
        <v>0</v>
      </c>
      <c r="X290" s="28" t="s">
        <v>1312</v>
      </c>
      <c r="Z290" s="24"/>
      <c r="AA290" s="23"/>
    </row>
    <row r="291" spans="1:27" s="22" customFormat="1" ht="52.5" customHeight="1">
      <c r="A291" s="39" t="s">
        <v>1716</v>
      </c>
      <c r="B291" s="42" t="s">
        <v>1745</v>
      </c>
      <c r="C291" s="30" t="s">
        <v>914</v>
      </c>
      <c r="D291" s="30">
        <v>222</v>
      </c>
      <c r="E291" s="31" t="s">
        <v>77</v>
      </c>
      <c r="F291" s="30"/>
      <c r="G291" s="30"/>
      <c r="H291" s="30"/>
      <c r="I291" s="30"/>
      <c r="J291" s="30"/>
      <c r="K291" s="31" t="s">
        <v>86</v>
      </c>
      <c r="L291" s="31" t="s">
        <v>108</v>
      </c>
      <c r="M291" s="30" t="s">
        <v>1597</v>
      </c>
      <c r="N291" s="30" t="s">
        <v>946</v>
      </c>
      <c r="O291" s="31" t="s">
        <v>108</v>
      </c>
      <c r="P291" s="31" t="s">
        <v>105</v>
      </c>
      <c r="Q291" s="30" t="s">
        <v>947</v>
      </c>
      <c r="R291" s="30" t="s">
        <v>948</v>
      </c>
      <c r="S291" s="29"/>
      <c r="T291" s="37">
        <v>6</v>
      </c>
      <c r="U291" s="36">
        <v>2</v>
      </c>
      <c r="V291" s="37">
        <v>6</v>
      </c>
      <c r="W291" s="37">
        <v>0</v>
      </c>
      <c r="X291" s="28" t="s">
        <v>1312</v>
      </c>
      <c r="Z291" s="24"/>
      <c r="AA291" s="23"/>
    </row>
    <row r="292" spans="1:27" s="22" customFormat="1" ht="52.5" customHeight="1">
      <c r="A292" s="41" t="s">
        <v>1716</v>
      </c>
      <c r="B292" s="40" t="s">
        <v>1872</v>
      </c>
      <c r="C292" s="30" t="s">
        <v>949</v>
      </c>
      <c r="D292" s="41">
        <v>256</v>
      </c>
      <c r="E292" s="31" t="s">
        <v>61</v>
      </c>
      <c r="F292" s="30">
        <v>368272.72</v>
      </c>
      <c r="G292" s="30">
        <f>251185.18+186577.68</f>
        <v>437762.86</v>
      </c>
      <c r="H292" s="30">
        <f>701.88+743.91</f>
        <v>1445.79</v>
      </c>
      <c r="I292" s="30">
        <v>0</v>
      </c>
      <c r="J292" s="30">
        <f>246446.85+112352.39</f>
        <v>358799.24</v>
      </c>
      <c r="K292" s="31" t="s">
        <v>86</v>
      </c>
      <c r="L292" s="31" t="s">
        <v>87</v>
      </c>
      <c r="M292" s="30" t="s">
        <v>1598</v>
      </c>
      <c r="N292" s="30" t="s">
        <v>950</v>
      </c>
      <c r="O292" s="31" t="s">
        <v>87</v>
      </c>
      <c r="P292" s="31" t="s">
        <v>89</v>
      </c>
      <c r="Q292" s="30" t="s">
        <v>951</v>
      </c>
      <c r="R292" s="30" t="s">
        <v>952</v>
      </c>
      <c r="S292" s="29"/>
      <c r="T292" s="36">
        <v>5.0799999999999998E-2</v>
      </c>
      <c r="U292" s="36">
        <v>1.016</v>
      </c>
      <c r="V292" s="37">
        <v>2992</v>
      </c>
      <c r="W292" s="37">
        <v>58846</v>
      </c>
      <c r="X292" s="28" t="s">
        <v>1310</v>
      </c>
      <c r="Z292" s="24"/>
      <c r="AA292" s="23"/>
    </row>
    <row r="293" spans="1:27" s="22" customFormat="1" ht="52.5" customHeight="1">
      <c r="A293" s="41" t="s">
        <v>1716</v>
      </c>
      <c r="B293" s="40" t="s">
        <v>1872</v>
      </c>
      <c r="C293" s="30" t="s">
        <v>949</v>
      </c>
      <c r="D293" s="41">
        <v>256</v>
      </c>
      <c r="E293" s="31" t="s">
        <v>61</v>
      </c>
      <c r="F293" s="30"/>
      <c r="G293" s="30"/>
      <c r="H293" s="30"/>
      <c r="I293" s="30"/>
      <c r="J293" s="30"/>
      <c r="K293" s="31" t="s">
        <v>86</v>
      </c>
      <c r="L293" s="31" t="s">
        <v>92</v>
      </c>
      <c r="M293" s="30" t="s">
        <v>1599</v>
      </c>
      <c r="N293" s="30" t="s">
        <v>953</v>
      </c>
      <c r="O293" s="31" t="s">
        <v>92</v>
      </c>
      <c r="P293" s="31" t="s">
        <v>94</v>
      </c>
      <c r="Q293" s="30" t="s">
        <v>954</v>
      </c>
      <c r="R293" s="30" t="s">
        <v>955</v>
      </c>
      <c r="S293" s="29"/>
      <c r="T293" s="36">
        <v>-6.2E-2</v>
      </c>
      <c r="U293" s="36">
        <v>-6.2</v>
      </c>
      <c r="V293" s="37">
        <v>242</v>
      </c>
      <c r="W293" s="37">
        <v>258</v>
      </c>
      <c r="X293" s="28" t="s">
        <v>1311</v>
      </c>
      <c r="Z293" s="24"/>
      <c r="AA293" s="23"/>
    </row>
    <row r="294" spans="1:27" s="22" customFormat="1" ht="52.5" customHeight="1">
      <c r="A294" s="41" t="s">
        <v>1716</v>
      </c>
      <c r="B294" s="40" t="s">
        <v>1873</v>
      </c>
      <c r="C294" s="30" t="s">
        <v>949</v>
      </c>
      <c r="D294" s="41">
        <v>256</v>
      </c>
      <c r="E294" s="31" t="s">
        <v>61</v>
      </c>
      <c r="F294" s="30">
        <v>38800</v>
      </c>
      <c r="G294" s="30">
        <f>15213.19+22926.81</f>
        <v>38140</v>
      </c>
      <c r="H294" s="30">
        <v>0</v>
      </c>
      <c r="I294" s="30">
        <v>0</v>
      </c>
      <c r="J294" s="30">
        <f>15213.19+19453.36</f>
        <v>34666.550000000003</v>
      </c>
      <c r="K294" s="31" t="s">
        <v>86</v>
      </c>
      <c r="L294" s="31" t="s">
        <v>97</v>
      </c>
      <c r="M294" s="30" t="s">
        <v>1600</v>
      </c>
      <c r="N294" s="30" t="s">
        <v>956</v>
      </c>
      <c r="O294" s="31" t="s">
        <v>97</v>
      </c>
      <c r="P294" s="31" t="s">
        <v>89</v>
      </c>
      <c r="Q294" s="30" t="s">
        <v>957</v>
      </c>
      <c r="R294" s="30" t="s">
        <v>958</v>
      </c>
      <c r="S294" s="29"/>
      <c r="T294" s="36">
        <v>1</v>
      </c>
      <c r="U294" s="36">
        <v>1.1111111111111101</v>
      </c>
      <c r="V294" s="37">
        <v>6</v>
      </c>
      <c r="W294" s="37">
        <v>6</v>
      </c>
      <c r="X294" s="28" t="s">
        <v>1310</v>
      </c>
      <c r="Z294" s="24"/>
      <c r="AA294" s="23"/>
    </row>
    <row r="295" spans="1:27" s="22" customFormat="1" ht="52.5" customHeight="1">
      <c r="A295" s="41" t="s">
        <v>1716</v>
      </c>
      <c r="B295" s="40" t="s">
        <v>1874</v>
      </c>
      <c r="C295" s="30" t="s">
        <v>949</v>
      </c>
      <c r="D295" s="41">
        <v>256</v>
      </c>
      <c r="E295" s="31" t="s">
        <v>61</v>
      </c>
      <c r="F295" s="30">
        <v>62940</v>
      </c>
      <c r="G295" s="30">
        <f>24928.31+40871.69</f>
        <v>65800</v>
      </c>
      <c r="H295" s="30">
        <v>0</v>
      </c>
      <c r="I295" s="30">
        <v>0</v>
      </c>
      <c r="J295" s="30">
        <f>24928.31+38849.12</f>
        <v>63777.430000000008</v>
      </c>
      <c r="K295" s="31" t="s">
        <v>86</v>
      </c>
      <c r="L295" s="31" t="s">
        <v>97</v>
      </c>
      <c r="M295" s="30" t="s">
        <v>1601</v>
      </c>
      <c r="N295" s="30" t="s">
        <v>959</v>
      </c>
      <c r="O295" s="31" t="s">
        <v>97</v>
      </c>
      <c r="P295" s="31" t="s">
        <v>94</v>
      </c>
      <c r="Q295" s="30" t="s">
        <v>960</v>
      </c>
      <c r="R295" s="30" t="s">
        <v>961</v>
      </c>
      <c r="S295" s="29"/>
      <c r="T295" s="36">
        <v>0.12429999999999999</v>
      </c>
      <c r="U295" s="36">
        <v>2.48599999999999</v>
      </c>
      <c r="V295" s="37">
        <v>2569</v>
      </c>
      <c r="W295" s="37">
        <v>2285</v>
      </c>
      <c r="X295" s="28" t="s">
        <v>1311</v>
      </c>
      <c r="Z295" s="24"/>
      <c r="AA295" s="23"/>
    </row>
    <row r="296" spans="1:27" s="22" customFormat="1" ht="52.5" customHeight="1">
      <c r="A296" s="41" t="s">
        <v>1716</v>
      </c>
      <c r="B296" s="40" t="s">
        <v>1873</v>
      </c>
      <c r="C296" s="30" t="s">
        <v>949</v>
      </c>
      <c r="D296" s="41">
        <v>256</v>
      </c>
      <c r="E296" s="31" t="s">
        <v>61</v>
      </c>
      <c r="F296" s="30"/>
      <c r="G296" s="30"/>
      <c r="H296" s="30"/>
      <c r="I296" s="30"/>
      <c r="J296" s="30"/>
      <c r="K296" s="31" t="s">
        <v>86</v>
      </c>
      <c r="L296" s="31" t="s">
        <v>108</v>
      </c>
      <c r="M296" s="30" t="s">
        <v>1602</v>
      </c>
      <c r="N296" s="30" t="s">
        <v>962</v>
      </c>
      <c r="O296" s="31" t="s">
        <v>108</v>
      </c>
      <c r="P296" s="31" t="s">
        <v>89</v>
      </c>
      <c r="Q296" s="30" t="s">
        <v>963</v>
      </c>
      <c r="R296" s="30" t="s">
        <v>964</v>
      </c>
      <c r="S296" s="29"/>
      <c r="T296" s="36">
        <v>1.5833000000000002</v>
      </c>
      <c r="U296" s="36">
        <v>1.7592222222222198</v>
      </c>
      <c r="V296" s="37">
        <v>19</v>
      </c>
      <c r="W296" s="37">
        <v>12</v>
      </c>
      <c r="X296" s="28" t="s">
        <v>1310</v>
      </c>
      <c r="Z296" s="24"/>
      <c r="AA296" s="23"/>
    </row>
    <row r="297" spans="1:27" s="22" customFormat="1" ht="52.5" customHeight="1">
      <c r="A297" s="41" t="s">
        <v>1716</v>
      </c>
      <c r="B297" s="40" t="s">
        <v>1874</v>
      </c>
      <c r="C297" s="30" t="s">
        <v>949</v>
      </c>
      <c r="D297" s="41">
        <v>256</v>
      </c>
      <c r="E297" s="31" t="s">
        <v>61</v>
      </c>
      <c r="F297" s="30"/>
      <c r="G297" s="30"/>
      <c r="H297" s="30"/>
      <c r="I297" s="30"/>
      <c r="J297" s="30"/>
      <c r="K297" s="31" t="s">
        <v>86</v>
      </c>
      <c r="L297" s="31" t="s">
        <v>108</v>
      </c>
      <c r="M297" s="30" t="s">
        <v>1603</v>
      </c>
      <c r="N297" s="30" t="s">
        <v>965</v>
      </c>
      <c r="O297" s="31" t="s">
        <v>108</v>
      </c>
      <c r="P297" s="31" t="s">
        <v>89</v>
      </c>
      <c r="Q297" s="30" t="s">
        <v>966</v>
      </c>
      <c r="R297" s="30" t="s">
        <v>967</v>
      </c>
      <c r="S297" s="29"/>
      <c r="T297" s="36">
        <v>1.0746</v>
      </c>
      <c r="U297" s="36">
        <v>1.19399999999999</v>
      </c>
      <c r="V297" s="37">
        <v>72</v>
      </c>
      <c r="W297" s="37">
        <v>67</v>
      </c>
      <c r="X297" s="28" t="s">
        <v>1310</v>
      </c>
      <c r="Z297" s="24"/>
      <c r="AA297" s="23"/>
    </row>
    <row r="298" spans="1:27" s="22" customFormat="1" ht="52.5" customHeight="1">
      <c r="A298" s="41" t="s">
        <v>1716</v>
      </c>
      <c r="B298" s="40" t="s">
        <v>1853</v>
      </c>
      <c r="C298" s="30" t="s">
        <v>968</v>
      </c>
      <c r="D298" s="41">
        <v>111</v>
      </c>
      <c r="E298" s="31" t="s">
        <v>60</v>
      </c>
      <c r="F298" s="30">
        <v>1886554.95</v>
      </c>
      <c r="G298" s="30">
        <v>3146973.51</v>
      </c>
      <c r="H298" s="30">
        <v>163053.39000000001</v>
      </c>
      <c r="I298" s="30">
        <v>0</v>
      </c>
      <c r="J298" s="30">
        <v>2157439.23</v>
      </c>
      <c r="K298" s="31" t="s">
        <v>86</v>
      </c>
      <c r="L298" s="31" t="s">
        <v>87</v>
      </c>
      <c r="M298" s="30" t="s">
        <v>1604</v>
      </c>
      <c r="N298" s="30" t="s">
        <v>969</v>
      </c>
      <c r="O298" s="31" t="s">
        <v>87</v>
      </c>
      <c r="P298" s="31" t="s">
        <v>89</v>
      </c>
      <c r="Q298" s="30" t="s">
        <v>970</v>
      </c>
      <c r="R298" s="30" t="s">
        <v>971</v>
      </c>
      <c r="S298" s="29"/>
      <c r="T298" s="36">
        <v>1</v>
      </c>
      <c r="U298" s="36">
        <v>1</v>
      </c>
      <c r="V298" s="37">
        <v>142</v>
      </c>
      <c r="W298" s="37">
        <v>142</v>
      </c>
      <c r="X298" s="28" t="s">
        <v>1310</v>
      </c>
      <c r="Z298" s="24"/>
      <c r="AA298" s="23"/>
    </row>
    <row r="299" spans="1:27" s="22" customFormat="1" ht="52.5" customHeight="1">
      <c r="A299" s="41" t="s">
        <v>1716</v>
      </c>
      <c r="B299" s="40" t="s">
        <v>1853</v>
      </c>
      <c r="C299" s="30" t="s">
        <v>968</v>
      </c>
      <c r="D299" s="41">
        <v>111</v>
      </c>
      <c r="E299" s="31" t="s">
        <v>60</v>
      </c>
      <c r="F299" s="30"/>
      <c r="G299" s="30"/>
      <c r="H299" s="30"/>
      <c r="I299" s="30"/>
      <c r="J299" s="30"/>
      <c r="K299" s="31" t="s">
        <v>86</v>
      </c>
      <c r="L299" s="31" t="s">
        <v>92</v>
      </c>
      <c r="M299" s="30" t="s">
        <v>1605</v>
      </c>
      <c r="N299" s="30" t="s">
        <v>972</v>
      </c>
      <c r="O299" s="31" t="s">
        <v>92</v>
      </c>
      <c r="P299" s="31" t="s">
        <v>89</v>
      </c>
      <c r="Q299" s="30" t="s">
        <v>973</v>
      </c>
      <c r="R299" s="30" t="s">
        <v>974</v>
      </c>
      <c r="S299" s="29"/>
      <c r="T299" s="36">
        <v>1</v>
      </c>
      <c r="U299" s="36">
        <v>1</v>
      </c>
      <c r="V299" s="37">
        <v>142</v>
      </c>
      <c r="W299" s="37">
        <v>142</v>
      </c>
      <c r="X299" s="28" t="s">
        <v>1310</v>
      </c>
      <c r="Z299" s="24"/>
      <c r="AA299" s="23"/>
    </row>
    <row r="300" spans="1:27" s="22" customFormat="1" ht="52.5" customHeight="1">
      <c r="A300" s="41" t="s">
        <v>1716</v>
      </c>
      <c r="B300" s="40" t="s">
        <v>1854</v>
      </c>
      <c r="C300" s="30" t="s">
        <v>968</v>
      </c>
      <c r="D300" s="41">
        <v>111</v>
      </c>
      <c r="E300" s="31" t="s">
        <v>60</v>
      </c>
      <c r="F300" s="30">
        <v>30000</v>
      </c>
      <c r="G300" s="30">
        <v>30000</v>
      </c>
      <c r="H300" s="30">
        <v>0</v>
      </c>
      <c r="I300" s="30">
        <v>0</v>
      </c>
      <c r="J300" s="30">
        <v>11251.18</v>
      </c>
      <c r="K300" s="31" t="s">
        <v>86</v>
      </c>
      <c r="L300" s="31" t="s">
        <v>97</v>
      </c>
      <c r="M300" s="30" t="s">
        <v>1606</v>
      </c>
      <c r="N300" s="30" t="s">
        <v>975</v>
      </c>
      <c r="O300" s="31" t="s">
        <v>97</v>
      </c>
      <c r="P300" s="31" t="s">
        <v>89</v>
      </c>
      <c r="Q300" s="30" t="s">
        <v>976</v>
      </c>
      <c r="R300" s="30" t="s">
        <v>977</v>
      </c>
      <c r="S300" s="29"/>
      <c r="T300" s="36">
        <v>1</v>
      </c>
      <c r="U300" s="36">
        <v>1</v>
      </c>
      <c r="V300" s="37">
        <v>19</v>
      </c>
      <c r="W300" s="37">
        <v>19</v>
      </c>
      <c r="X300" s="28" t="s">
        <v>1310</v>
      </c>
      <c r="Z300" s="24"/>
      <c r="AA300" s="23"/>
    </row>
    <row r="301" spans="1:27" s="22" customFormat="1" ht="52.5" customHeight="1">
      <c r="A301" s="41" t="s">
        <v>1716</v>
      </c>
      <c r="B301" s="40" t="s">
        <v>1855</v>
      </c>
      <c r="C301" s="30" t="s">
        <v>968</v>
      </c>
      <c r="D301" s="41">
        <v>111</v>
      </c>
      <c r="E301" s="31" t="s">
        <v>60</v>
      </c>
      <c r="F301" s="30">
        <v>54000</v>
      </c>
      <c r="G301" s="30">
        <v>8000</v>
      </c>
      <c r="H301" s="30">
        <v>0</v>
      </c>
      <c r="I301" s="30">
        <v>0</v>
      </c>
      <c r="J301" s="30">
        <v>2343</v>
      </c>
      <c r="K301" s="31" t="s">
        <v>86</v>
      </c>
      <c r="L301" s="31" t="s">
        <v>97</v>
      </c>
      <c r="M301" s="30" t="s">
        <v>1607</v>
      </c>
      <c r="N301" s="30" t="s">
        <v>978</v>
      </c>
      <c r="O301" s="31" t="s">
        <v>97</v>
      </c>
      <c r="P301" s="31" t="s">
        <v>89</v>
      </c>
      <c r="Q301" s="30" t="s">
        <v>979</v>
      </c>
      <c r="R301" s="30" t="s">
        <v>980</v>
      </c>
      <c r="S301" s="29"/>
      <c r="T301" s="36">
        <v>1</v>
      </c>
      <c r="U301" s="36">
        <v>1</v>
      </c>
      <c r="V301" s="37">
        <v>4</v>
      </c>
      <c r="W301" s="37">
        <v>4</v>
      </c>
      <c r="X301" s="28" t="s">
        <v>1310</v>
      </c>
      <c r="Z301" s="24"/>
      <c r="AA301" s="23"/>
    </row>
    <row r="302" spans="1:27" s="22" customFormat="1" ht="52.5" customHeight="1">
      <c r="A302" s="41" t="s">
        <v>1716</v>
      </c>
      <c r="B302" s="40" t="s">
        <v>1856</v>
      </c>
      <c r="C302" s="30" t="s">
        <v>968</v>
      </c>
      <c r="D302" s="41">
        <v>111</v>
      </c>
      <c r="E302" s="31" t="s">
        <v>60</v>
      </c>
      <c r="F302" s="30">
        <v>2000</v>
      </c>
      <c r="G302" s="30">
        <v>2000</v>
      </c>
      <c r="H302" s="30">
        <v>0</v>
      </c>
      <c r="I302" s="30">
        <v>0</v>
      </c>
      <c r="J302" s="30">
        <v>1460</v>
      </c>
      <c r="K302" s="31" t="s">
        <v>86</v>
      </c>
      <c r="L302" s="31" t="s">
        <v>97</v>
      </c>
      <c r="M302" s="30" t="s">
        <v>1327</v>
      </c>
      <c r="N302" s="30" t="s">
        <v>981</v>
      </c>
      <c r="O302" s="31" t="s">
        <v>97</v>
      </c>
      <c r="P302" s="31" t="s">
        <v>105</v>
      </c>
      <c r="Q302" s="30" t="s">
        <v>982</v>
      </c>
      <c r="R302" s="30" t="s">
        <v>983</v>
      </c>
      <c r="S302" s="29"/>
      <c r="T302" s="37">
        <v>21</v>
      </c>
      <c r="U302" s="36">
        <v>7</v>
      </c>
      <c r="V302" s="37">
        <v>21</v>
      </c>
      <c r="W302" s="37">
        <v>0</v>
      </c>
      <c r="X302" s="28" t="s">
        <v>1312</v>
      </c>
      <c r="Z302" s="24"/>
      <c r="AA302" s="23"/>
    </row>
    <row r="303" spans="1:27" s="22" customFormat="1" ht="52.5" customHeight="1">
      <c r="A303" s="41" t="s">
        <v>1716</v>
      </c>
      <c r="B303" s="40" t="s">
        <v>1857</v>
      </c>
      <c r="C303" s="30" t="s">
        <v>968</v>
      </c>
      <c r="D303" s="41">
        <v>111</v>
      </c>
      <c r="E303" s="31" t="s">
        <v>60</v>
      </c>
      <c r="F303" s="30">
        <v>28000</v>
      </c>
      <c r="G303" s="30">
        <v>28000</v>
      </c>
      <c r="H303" s="30">
        <v>0</v>
      </c>
      <c r="I303" s="30">
        <v>0</v>
      </c>
      <c r="J303" s="30">
        <v>15136.96</v>
      </c>
      <c r="K303" s="31" t="s">
        <v>86</v>
      </c>
      <c r="L303" s="31" t="s">
        <v>97</v>
      </c>
      <c r="M303" s="30" t="s">
        <v>1608</v>
      </c>
      <c r="N303" s="30" t="s">
        <v>984</v>
      </c>
      <c r="O303" s="31" t="s">
        <v>97</v>
      </c>
      <c r="P303" s="31" t="s">
        <v>105</v>
      </c>
      <c r="Q303" s="30" t="s">
        <v>985</v>
      </c>
      <c r="R303" s="30" t="s">
        <v>986</v>
      </c>
      <c r="S303" s="29"/>
      <c r="T303" s="37">
        <v>12</v>
      </c>
      <c r="U303" s="36">
        <v>12</v>
      </c>
      <c r="V303" s="37">
        <v>12</v>
      </c>
      <c r="W303" s="37">
        <v>0</v>
      </c>
      <c r="X303" s="28" t="s">
        <v>1312</v>
      </c>
      <c r="Z303" s="24"/>
      <c r="AA303" s="23"/>
    </row>
    <row r="304" spans="1:27" s="22" customFormat="1" ht="52.5" customHeight="1">
      <c r="A304" s="41" t="s">
        <v>1716</v>
      </c>
      <c r="B304" s="40" t="s">
        <v>1854</v>
      </c>
      <c r="C304" s="30" t="s">
        <v>968</v>
      </c>
      <c r="D304" s="41">
        <v>111</v>
      </c>
      <c r="E304" s="31" t="s">
        <v>60</v>
      </c>
      <c r="F304" s="30"/>
      <c r="G304" s="30"/>
      <c r="H304" s="30"/>
      <c r="I304" s="30"/>
      <c r="J304" s="30"/>
      <c r="K304" s="31" t="s">
        <v>86</v>
      </c>
      <c r="L304" s="31" t="s">
        <v>108</v>
      </c>
      <c r="M304" s="30" t="s">
        <v>1609</v>
      </c>
      <c r="N304" s="30" t="s">
        <v>987</v>
      </c>
      <c r="O304" s="31" t="s">
        <v>108</v>
      </c>
      <c r="P304" s="31" t="s">
        <v>89</v>
      </c>
      <c r="Q304" s="30" t="s">
        <v>988</v>
      </c>
      <c r="R304" s="30" t="s">
        <v>989</v>
      </c>
      <c r="S304" s="29"/>
      <c r="T304" s="36">
        <v>0.33329999999999999</v>
      </c>
      <c r="U304" s="36">
        <v>0.33329999999999999</v>
      </c>
      <c r="V304" s="37">
        <v>1</v>
      </c>
      <c r="W304" s="37">
        <v>3</v>
      </c>
      <c r="X304" s="28" t="s">
        <v>1310</v>
      </c>
      <c r="Z304" s="24"/>
      <c r="AA304" s="23"/>
    </row>
    <row r="305" spans="1:27" s="22" customFormat="1" ht="52.5" customHeight="1">
      <c r="A305" s="41" t="s">
        <v>1716</v>
      </c>
      <c r="B305" s="40" t="s">
        <v>1855</v>
      </c>
      <c r="C305" s="30" t="s">
        <v>968</v>
      </c>
      <c r="D305" s="41">
        <v>111</v>
      </c>
      <c r="E305" s="31" t="s">
        <v>60</v>
      </c>
      <c r="F305" s="30"/>
      <c r="G305" s="30"/>
      <c r="H305" s="30"/>
      <c r="I305" s="30"/>
      <c r="J305" s="30"/>
      <c r="K305" s="31" t="s">
        <v>86</v>
      </c>
      <c r="L305" s="31" t="s">
        <v>108</v>
      </c>
      <c r="M305" s="30" t="s">
        <v>1610</v>
      </c>
      <c r="N305" s="30" t="s">
        <v>990</v>
      </c>
      <c r="O305" s="31" t="s">
        <v>108</v>
      </c>
      <c r="P305" s="31" t="s">
        <v>89</v>
      </c>
      <c r="Q305" s="30" t="s">
        <v>991</v>
      </c>
      <c r="R305" s="30" t="s">
        <v>992</v>
      </c>
      <c r="S305" s="29"/>
      <c r="T305" s="36">
        <v>1</v>
      </c>
      <c r="U305" s="36">
        <v>1</v>
      </c>
      <c r="V305" s="37">
        <v>4</v>
      </c>
      <c r="W305" s="37">
        <v>4</v>
      </c>
      <c r="X305" s="28" t="s">
        <v>1310</v>
      </c>
      <c r="Z305" s="24"/>
      <c r="AA305" s="23"/>
    </row>
    <row r="306" spans="1:27" s="22" customFormat="1" ht="52.5" customHeight="1">
      <c r="A306" s="41" t="s">
        <v>1716</v>
      </c>
      <c r="B306" s="40" t="s">
        <v>1856</v>
      </c>
      <c r="C306" s="30" t="s">
        <v>968</v>
      </c>
      <c r="D306" s="41">
        <v>111</v>
      </c>
      <c r="E306" s="31" t="s">
        <v>60</v>
      </c>
      <c r="F306" s="30"/>
      <c r="G306" s="30"/>
      <c r="H306" s="30"/>
      <c r="I306" s="30"/>
      <c r="J306" s="30"/>
      <c r="K306" s="31" t="s">
        <v>86</v>
      </c>
      <c r="L306" s="31" t="s">
        <v>108</v>
      </c>
      <c r="M306" s="30" t="s">
        <v>1611</v>
      </c>
      <c r="N306" s="30" t="s">
        <v>993</v>
      </c>
      <c r="O306" s="31" t="s">
        <v>108</v>
      </c>
      <c r="P306" s="31" t="s">
        <v>89</v>
      </c>
      <c r="Q306" s="30" t="s">
        <v>994</v>
      </c>
      <c r="R306" s="30" t="s">
        <v>995</v>
      </c>
      <c r="S306" s="29"/>
      <c r="T306" s="36">
        <v>0.6</v>
      </c>
      <c r="U306" s="36">
        <v>0.6</v>
      </c>
      <c r="V306" s="37">
        <v>12</v>
      </c>
      <c r="W306" s="37">
        <v>20</v>
      </c>
      <c r="X306" s="28" t="s">
        <v>1310</v>
      </c>
      <c r="Z306" s="24"/>
      <c r="AA306" s="23"/>
    </row>
    <row r="307" spans="1:27" s="22" customFormat="1" ht="52.5" customHeight="1">
      <c r="A307" s="41" t="s">
        <v>1716</v>
      </c>
      <c r="B307" s="40" t="s">
        <v>1857</v>
      </c>
      <c r="C307" s="30" t="s">
        <v>968</v>
      </c>
      <c r="D307" s="41">
        <v>111</v>
      </c>
      <c r="E307" s="31" t="s">
        <v>60</v>
      </c>
      <c r="F307" s="30"/>
      <c r="G307" s="30"/>
      <c r="H307" s="30"/>
      <c r="I307" s="30"/>
      <c r="J307" s="30"/>
      <c r="K307" s="31" t="s">
        <v>86</v>
      </c>
      <c r="L307" s="31" t="s">
        <v>108</v>
      </c>
      <c r="M307" s="30" t="s">
        <v>1612</v>
      </c>
      <c r="N307" s="30" t="s">
        <v>996</v>
      </c>
      <c r="O307" s="31" t="s">
        <v>108</v>
      </c>
      <c r="P307" s="31" t="s">
        <v>105</v>
      </c>
      <c r="Q307" s="30" t="s">
        <v>997</v>
      </c>
      <c r="R307" s="30" t="s">
        <v>998</v>
      </c>
      <c r="S307" s="29"/>
      <c r="T307" s="37">
        <v>12</v>
      </c>
      <c r="U307" s="36">
        <v>12</v>
      </c>
      <c r="V307" s="37">
        <v>12</v>
      </c>
      <c r="W307" s="37">
        <v>0</v>
      </c>
      <c r="X307" s="28" t="s">
        <v>1312</v>
      </c>
      <c r="Z307" s="24"/>
      <c r="AA307" s="23"/>
    </row>
    <row r="308" spans="1:27" s="22" customFormat="1" ht="52.5" customHeight="1">
      <c r="A308" s="41" t="s">
        <v>1716</v>
      </c>
      <c r="B308" s="40" t="s">
        <v>1831</v>
      </c>
      <c r="C308" s="30" t="s">
        <v>999</v>
      </c>
      <c r="D308" s="41">
        <v>111</v>
      </c>
      <c r="E308" s="31" t="s">
        <v>59</v>
      </c>
      <c r="F308" s="30">
        <v>31925789.640000001</v>
      </c>
      <c r="G308" s="30">
        <v>42283760.609999999</v>
      </c>
      <c r="H308" s="30">
        <v>22467.87</v>
      </c>
      <c r="I308" s="30">
        <v>0</v>
      </c>
      <c r="J308" s="30">
        <v>42209745.82</v>
      </c>
      <c r="K308" s="31" t="s">
        <v>86</v>
      </c>
      <c r="L308" s="31" t="s">
        <v>87</v>
      </c>
      <c r="M308" s="30" t="s">
        <v>1324</v>
      </c>
      <c r="N308" s="30" t="s">
        <v>1000</v>
      </c>
      <c r="O308" s="31" t="s">
        <v>87</v>
      </c>
      <c r="P308" s="31" t="s">
        <v>105</v>
      </c>
      <c r="Q308" s="30" t="s">
        <v>1001</v>
      </c>
      <c r="R308" s="30" t="s">
        <v>1002</v>
      </c>
      <c r="S308" s="29"/>
      <c r="T308" s="37">
        <v>38</v>
      </c>
      <c r="U308" s="36">
        <v>1.5833333333333299</v>
      </c>
      <c r="V308" s="37">
        <v>38</v>
      </c>
      <c r="W308" s="37">
        <v>0</v>
      </c>
      <c r="X308" s="28" t="s">
        <v>1312</v>
      </c>
      <c r="Z308" s="24"/>
      <c r="AA308" s="23"/>
    </row>
    <row r="309" spans="1:27" s="22" customFormat="1" ht="52.5" customHeight="1">
      <c r="A309" s="41" t="s">
        <v>1716</v>
      </c>
      <c r="B309" s="40" t="s">
        <v>1831</v>
      </c>
      <c r="C309" s="30" t="s">
        <v>999</v>
      </c>
      <c r="D309" s="41">
        <v>111</v>
      </c>
      <c r="E309" s="31" t="s">
        <v>59</v>
      </c>
      <c r="F309" s="30"/>
      <c r="G309" s="30"/>
      <c r="H309" s="30"/>
      <c r="I309" s="30"/>
      <c r="J309" s="30"/>
      <c r="K309" s="31" t="s">
        <v>86</v>
      </c>
      <c r="L309" s="31" t="s">
        <v>92</v>
      </c>
      <c r="M309" s="30" t="s">
        <v>1613</v>
      </c>
      <c r="N309" s="30" t="s">
        <v>1003</v>
      </c>
      <c r="O309" s="31" t="s">
        <v>92</v>
      </c>
      <c r="P309" s="31" t="s">
        <v>105</v>
      </c>
      <c r="Q309" s="30" t="s">
        <v>1004</v>
      </c>
      <c r="R309" s="30" t="s">
        <v>1005</v>
      </c>
      <c r="S309" s="29"/>
      <c r="T309" s="37">
        <v>38</v>
      </c>
      <c r="U309" s="36">
        <v>1.5833333333333299</v>
      </c>
      <c r="V309" s="37">
        <v>38</v>
      </c>
      <c r="W309" s="37">
        <v>0</v>
      </c>
      <c r="X309" s="28" t="s">
        <v>1312</v>
      </c>
      <c r="Z309" s="24"/>
      <c r="AA309" s="23"/>
    </row>
    <row r="310" spans="1:27" s="22" customFormat="1" ht="52.5" customHeight="1">
      <c r="A310" s="41" t="s">
        <v>1716</v>
      </c>
      <c r="B310" s="40" t="s">
        <v>1832</v>
      </c>
      <c r="C310" s="30" t="s">
        <v>999</v>
      </c>
      <c r="D310" s="41">
        <v>111</v>
      </c>
      <c r="E310" s="31" t="s">
        <v>59</v>
      </c>
      <c r="F310" s="30">
        <v>6000</v>
      </c>
      <c r="G310" s="30">
        <v>9264</v>
      </c>
      <c r="H310" s="30">
        <v>0</v>
      </c>
      <c r="I310" s="30">
        <v>0</v>
      </c>
      <c r="J310" s="30">
        <v>8658</v>
      </c>
      <c r="K310" s="31" t="s">
        <v>86</v>
      </c>
      <c r="L310" s="31" t="s">
        <v>97</v>
      </c>
      <c r="M310" s="30" t="s">
        <v>1326</v>
      </c>
      <c r="N310" s="30" t="s">
        <v>134</v>
      </c>
      <c r="O310" s="31" t="s">
        <v>97</v>
      </c>
      <c r="P310" s="31" t="s">
        <v>105</v>
      </c>
      <c r="Q310" s="30" t="s">
        <v>135</v>
      </c>
      <c r="R310" s="30" t="s">
        <v>1006</v>
      </c>
      <c r="S310" s="29"/>
      <c r="T310" s="37">
        <v>175</v>
      </c>
      <c r="U310" s="36">
        <v>0.875</v>
      </c>
      <c r="V310" s="37">
        <v>175</v>
      </c>
      <c r="W310" s="37">
        <v>0</v>
      </c>
      <c r="X310" s="28" t="s">
        <v>1312</v>
      </c>
      <c r="Z310" s="24"/>
      <c r="AA310" s="23"/>
    </row>
    <row r="311" spans="1:27" s="22" customFormat="1" ht="52.5" customHeight="1">
      <c r="A311" s="41" t="s">
        <v>1716</v>
      </c>
      <c r="B311" s="40" t="s">
        <v>1832</v>
      </c>
      <c r="C311" s="30" t="s">
        <v>999</v>
      </c>
      <c r="D311" s="41">
        <v>111</v>
      </c>
      <c r="E311" s="31" t="s">
        <v>59</v>
      </c>
      <c r="F311" s="30"/>
      <c r="G311" s="30"/>
      <c r="H311" s="30"/>
      <c r="I311" s="30"/>
      <c r="J311" s="30"/>
      <c r="K311" s="31" t="s">
        <v>86</v>
      </c>
      <c r="L311" s="31" t="s">
        <v>108</v>
      </c>
      <c r="M311" s="30" t="s">
        <v>1614</v>
      </c>
      <c r="N311" s="30" t="s">
        <v>1007</v>
      </c>
      <c r="O311" s="31" t="s">
        <v>108</v>
      </c>
      <c r="P311" s="31" t="s">
        <v>105</v>
      </c>
      <c r="Q311" s="30" t="s">
        <v>1008</v>
      </c>
      <c r="R311" s="30" t="s">
        <v>1009</v>
      </c>
      <c r="S311" s="29"/>
      <c r="T311" s="37">
        <v>43</v>
      </c>
      <c r="U311" s="36">
        <v>1.22857142857142</v>
      </c>
      <c r="V311" s="37">
        <v>43</v>
      </c>
      <c r="W311" s="37">
        <v>0</v>
      </c>
      <c r="X311" s="28" t="s">
        <v>1312</v>
      </c>
      <c r="Z311" s="24"/>
      <c r="AA311" s="23"/>
    </row>
    <row r="312" spans="1:27" s="22" customFormat="1" ht="52.5" customHeight="1">
      <c r="A312" s="41" t="s">
        <v>1716</v>
      </c>
      <c r="B312" s="40" t="s">
        <v>1832</v>
      </c>
      <c r="C312" s="30" t="s">
        <v>999</v>
      </c>
      <c r="D312" s="41">
        <v>111</v>
      </c>
      <c r="E312" s="31" t="s">
        <v>59</v>
      </c>
      <c r="F312" s="30"/>
      <c r="G312" s="30"/>
      <c r="H312" s="30"/>
      <c r="I312" s="30"/>
      <c r="J312" s="30"/>
      <c r="K312" s="31" t="s">
        <v>86</v>
      </c>
      <c r="L312" s="31" t="s">
        <v>108</v>
      </c>
      <c r="M312" s="30" t="s">
        <v>1615</v>
      </c>
      <c r="N312" s="30" t="s">
        <v>143</v>
      </c>
      <c r="O312" s="31" t="s">
        <v>108</v>
      </c>
      <c r="P312" s="31" t="s">
        <v>105</v>
      </c>
      <c r="Q312" s="30" t="s">
        <v>1004</v>
      </c>
      <c r="R312" s="30" t="s">
        <v>1010</v>
      </c>
      <c r="S312" s="29"/>
      <c r="T312" s="37">
        <v>175</v>
      </c>
      <c r="U312" s="36">
        <v>0.875</v>
      </c>
      <c r="V312" s="37">
        <v>175</v>
      </c>
      <c r="W312" s="37">
        <v>0</v>
      </c>
      <c r="X312" s="28" t="s">
        <v>1312</v>
      </c>
      <c r="Z312" s="24"/>
      <c r="AA312" s="23"/>
    </row>
    <row r="313" spans="1:27" s="22" customFormat="1" ht="52.5" customHeight="1">
      <c r="A313" s="41" t="s">
        <v>1716</v>
      </c>
      <c r="B313" s="40" t="s">
        <v>1801</v>
      </c>
      <c r="C313" s="30" t="s">
        <v>1011</v>
      </c>
      <c r="D313" s="41">
        <v>173</v>
      </c>
      <c r="E313" s="31" t="s">
        <v>1012</v>
      </c>
      <c r="F313" s="30">
        <v>10519695.439999999</v>
      </c>
      <c r="G313" s="30">
        <v>11071281.17</v>
      </c>
      <c r="H313" s="30">
        <v>41175.75</v>
      </c>
      <c r="I313" s="30">
        <v>0</v>
      </c>
      <c r="J313" s="30">
        <v>10736183.67</v>
      </c>
      <c r="K313" s="31" t="s">
        <v>86</v>
      </c>
      <c r="L313" s="31" t="s">
        <v>87</v>
      </c>
      <c r="M313" s="30" t="s">
        <v>1616</v>
      </c>
      <c r="N313" s="30" t="s">
        <v>88</v>
      </c>
      <c r="O313" s="31" t="s">
        <v>87</v>
      </c>
      <c r="P313" s="31" t="s">
        <v>89</v>
      </c>
      <c r="Q313" s="30" t="s">
        <v>1013</v>
      </c>
      <c r="R313" s="30" t="s">
        <v>1014</v>
      </c>
      <c r="S313" s="29"/>
      <c r="T313" s="36">
        <v>0.94</v>
      </c>
      <c r="U313" s="36">
        <v>1.56666666666666</v>
      </c>
      <c r="V313" s="37">
        <v>47</v>
      </c>
      <c r="W313" s="37">
        <v>50</v>
      </c>
      <c r="X313" s="28" t="s">
        <v>1310</v>
      </c>
      <c r="Z313" s="24"/>
      <c r="AA313" s="23"/>
    </row>
    <row r="314" spans="1:27" s="22" customFormat="1" ht="52.5" customHeight="1">
      <c r="A314" s="41" t="s">
        <v>1716</v>
      </c>
      <c r="B314" s="40" t="s">
        <v>1801</v>
      </c>
      <c r="C314" s="30" t="s">
        <v>1011</v>
      </c>
      <c r="D314" s="41">
        <v>173</v>
      </c>
      <c r="E314" s="31" t="s">
        <v>1012</v>
      </c>
      <c r="F314" s="30"/>
      <c r="G314" s="30"/>
      <c r="H314" s="30"/>
      <c r="I314" s="30"/>
      <c r="J314" s="30"/>
      <c r="K314" s="31" t="s">
        <v>86</v>
      </c>
      <c r="L314" s="31" t="s">
        <v>92</v>
      </c>
      <c r="M314" s="30" t="s">
        <v>1617</v>
      </c>
      <c r="N314" s="30" t="s">
        <v>1015</v>
      </c>
      <c r="O314" s="31" t="s">
        <v>92</v>
      </c>
      <c r="P314" s="31" t="s">
        <v>94</v>
      </c>
      <c r="Q314" s="30" t="s">
        <v>1016</v>
      </c>
      <c r="R314" s="30" t="s">
        <v>1017</v>
      </c>
      <c r="S314" s="29"/>
      <c r="T314" s="36">
        <v>-2.2700000000000001E-2</v>
      </c>
      <c r="U314" s="36">
        <v>1.135</v>
      </c>
      <c r="V314" s="37">
        <v>992</v>
      </c>
      <c r="W314" s="37">
        <v>1015</v>
      </c>
      <c r="X314" s="28" t="s">
        <v>1311</v>
      </c>
      <c r="Z314" s="24"/>
      <c r="AA314" s="23"/>
    </row>
    <row r="315" spans="1:27" s="22" customFormat="1" ht="52.5" customHeight="1">
      <c r="A315" s="41" t="s">
        <v>1716</v>
      </c>
      <c r="B315" s="40" t="s">
        <v>1802</v>
      </c>
      <c r="C315" s="30" t="s">
        <v>1011</v>
      </c>
      <c r="D315" s="41">
        <v>173</v>
      </c>
      <c r="E315" s="31" t="s">
        <v>1012</v>
      </c>
      <c r="F315" s="30">
        <v>1564300</v>
      </c>
      <c r="G315" s="30">
        <v>1874124.2</v>
      </c>
      <c r="H315" s="30">
        <v>106300</v>
      </c>
      <c r="I315" s="30">
        <v>0</v>
      </c>
      <c r="J315" s="30">
        <v>1655658.68</v>
      </c>
      <c r="K315" s="31" t="s">
        <v>86</v>
      </c>
      <c r="L315" s="31" t="s">
        <v>97</v>
      </c>
      <c r="M315" s="30" t="s">
        <v>1618</v>
      </c>
      <c r="N315" s="30" t="s">
        <v>1018</v>
      </c>
      <c r="O315" s="31" t="s">
        <v>97</v>
      </c>
      <c r="P315" s="31" t="s">
        <v>105</v>
      </c>
      <c r="Q315" s="30" t="s">
        <v>1019</v>
      </c>
      <c r="R315" s="30" t="s">
        <v>1020</v>
      </c>
      <c r="S315" s="29"/>
      <c r="T315" s="37">
        <v>433</v>
      </c>
      <c r="U315" s="36">
        <v>1.732</v>
      </c>
      <c r="V315" s="37">
        <v>433</v>
      </c>
      <c r="W315" s="37">
        <v>0</v>
      </c>
      <c r="X315" s="28" t="s">
        <v>1312</v>
      </c>
      <c r="Z315" s="24"/>
      <c r="AA315" s="23"/>
    </row>
    <row r="316" spans="1:27" s="22" customFormat="1" ht="52.5" customHeight="1">
      <c r="A316" s="41" t="s">
        <v>1716</v>
      </c>
      <c r="B316" s="40" t="s">
        <v>1803</v>
      </c>
      <c r="C316" s="30" t="s">
        <v>1011</v>
      </c>
      <c r="D316" s="41">
        <v>173</v>
      </c>
      <c r="E316" s="31" t="s">
        <v>1012</v>
      </c>
      <c r="F316" s="30">
        <v>83700</v>
      </c>
      <c r="G316" s="30">
        <v>83700</v>
      </c>
      <c r="H316" s="30">
        <v>0</v>
      </c>
      <c r="I316" s="30">
        <v>0</v>
      </c>
      <c r="J316" s="30">
        <v>42283.79</v>
      </c>
      <c r="K316" s="31" t="s">
        <v>86</v>
      </c>
      <c r="L316" s="31" t="s">
        <v>97</v>
      </c>
      <c r="M316" s="30" t="s">
        <v>1619</v>
      </c>
      <c r="N316" s="30" t="s">
        <v>1021</v>
      </c>
      <c r="O316" s="31" t="s">
        <v>97</v>
      </c>
      <c r="P316" s="31" t="s">
        <v>105</v>
      </c>
      <c r="Q316" s="30" t="s">
        <v>1022</v>
      </c>
      <c r="R316" s="30" t="s">
        <v>1023</v>
      </c>
      <c r="S316" s="29"/>
      <c r="T316" s="37">
        <v>29</v>
      </c>
      <c r="U316" s="36">
        <v>0.5</v>
      </c>
      <c r="V316" s="37">
        <v>29</v>
      </c>
      <c r="W316" s="37">
        <v>0</v>
      </c>
      <c r="X316" s="28" t="s">
        <v>1312</v>
      </c>
      <c r="Z316" s="24"/>
      <c r="AA316" s="23"/>
    </row>
    <row r="317" spans="1:27" s="22" customFormat="1" ht="52.5" customHeight="1">
      <c r="A317" s="41" t="s">
        <v>1716</v>
      </c>
      <c r="B317" s="40" t="s">
        <v>1804</v>
      </c>
      <c r="C317" s="30" t="s">
        <v>1011</v>
      </c>
      <c r="D317" s="41">
        <v>173</v>
      </c>
      <c r="E317" s="31" t="s">
        <v>1012</v>
      </c>
      <c r="F317" s="30">
        <v>110600</v>
      </c>
      <c r="G317" s="30">
        <v>105600</v>
      </c>
      <c r="H317" s="30">
        <v>0</v>
      </c>
      <c r="I317" s="30">
        <v>0</v>
      </c>
      <c r="J317" s="30">
        <v>76703</v>
      </c>
      <c r="K317" s="31" t="s">
        <v>86</v>
      </c>
      <c r="L317" s="31" t="s">
        <v>97</v>
      </c>
      <c r="M317" s="30" t="s">
        <v>1620</v>
      </c>
      <c r="N317" s="30" t="s">
        <v>1024</v>
      </c>
      <c r="O317" s="31" t="s">
        <v>97</v>
      </c>
      <c r="P317" s="31" t="s">
        <v>105</v>
      </c>
      <c r="Q317" s="30" t="s">
        <v>1025</v>
      </c>
      <c r="R317" s="30" t="s">
        <v>1026</v>
      </c>
      <c r="S317" s="29"/>
      <c r="T317" s="37">
        <v>12</v>
      </c>
      <c r="U317" s="36">
        <v>1.2</v>
      </c>
      <c r="V317" s="37">
        <v>12</v>
      </c>
      <c r="W317" s="37">
        <v>0</v>
      </c>
      <c r="X317" s="28" t="s">
        <v>1312</v>
      </c>
      <c r="Z317" s="24"/>
      <c r="AA317" s="23"/>
    </row>
    <row r="318" spans="1:27" s="22" customFormat="1" ht="52.5" customHeight="1">
      <c r="A318" s="41" t="s">
        <v>1716</v>
      </c>
      <c r="B318" s="40" t="s">
        <v>1802</v>
      </c>
      <c r="C318" s="30" t="s">
        <v>1011</v>
      </c>
      <c r="D318" s="41">
        <v>173</v>
      </c>
      <c r="E318" s="31" t="s">
        <v>1012</v>
      </c>
      <c r="F318" s="30"/>
      <c r="G318" s="30"/>
      <c r="H318" s="30"/>
      <c r="I318" s="30"/>
      <c r="J318" s="30"/>
      <c r="K318" s="31" t="s">
        <v>86</v>
      </c>
      <c r="L318" s="31" t="s">
        <v>108</v>
      </c>
      <c r="M318" s="30" t="s">
        <v>1621</v>
      </c>
      <c r="N318" s="30" t="s">
        <v>1027</v>
      </c>
      <c r="O318" s="31" t="s">
        <v>108</v>
      </c>
      <c r="P318" s="31" t="s">
        <v>105</v>
      </c>
      <c r="Q318" s="30" t="s">
        <v>1028</v>
      </c>
      <c r="R318" s="30" t="s">
        <v>1029</v>
      </c>
      <c r="S318" s="29"/>
      <c r="T318" s="37">
        <v>49</v>
      </c>
      <c r="U318" s="36">
        <v>0.98</v>
      </c>
      <c r="V318" s="37">
        <v>49</v>
      </c>
      <c r="W318" s="37">
        <v>0</v>
      </c>
      <c r="X318" s="28" t="s">
        <v>1312</v>
      </c>
      <c r="Z318" s="24"/>
      <c r="AA318" s="23"/>
    </row>
    <row r="319" spans="1:27" s="22" customFormat="1" ht="52.5" customHeight="1">
      <c r="A319" s="41" t="s">
        <v>1716</v>
      </c>
      <c r="B319" s="40" t="s">
        <v>1802</v>
      </c>
      <c r="C319" s="30" t="s">
        <v>1011</v>
      </c>
      <c r="D319" s="41">
        <v>173</v>
      </c>
      <c r="E319" s="31" t="s">
        <v>1012</v>
      </c>
      <c r="F319" s="30"/>
      <c r="G319" s="30"/>
      <c r="H319" s="30"/>
      <c r="I319" s="30"/>
      <c r="J319" s="30"/>
      <c r="K319" s="31" t="s">
        <v>86</v>
      </c>
      <c r="L319" s="31" t="s">
        <v>108</v>
      </c>
      <c r="M319" s="30" t="s">
        <v>1622</v>
      </c>
      <c r="N319" s="30" t="s">
        <v>1030</v>
      </c>
      <c r="O319" s="31" t="s">
        <v>108</v>
      </c>
      <c r="P319" s="31" t="s">
        <v>105</v>
      </c>
      <c r="Q319" s="30" t="s">
        <v>1031</v>
      </c>
      <c r="R319" s="30" t="s">
        <v>1032</v>
      </c>
      <c r="S319" s="29"/>
      <c r="T319" s="37">
        <v>384</v>
      </c>
      <c r="U319" s="36">
        <v>1.92</v>
      </c>
      <c r="V319" s="37">
        <v>384</v>
      </c>
      <c r="W319" s="37">
        <v>0</v>
      </c>
      <c r="X319" s="28" t="s">
        <v>1312</v>
      </c>
      <c r="Z319" s="24"/>
      <c r="AA319" s="23"/>
    </row>
    <row r="320" spans="1:27" s="22" customFormat="1" ht="52.5" customHeight="1">
      <c r="A320" s="41" t="s">
        <v>1716</v>
      </c>
      <c r="B320" s="40" t="s">
        <v>1803</v>
      </c>
      <c r="C320" s="30" t="s">
        <v>1011</v>
      </c>
      <c r="D320" s="41">
        <v>173</v>
      </c>
      <c r="E320" s="31" t="s">
        <v>1012</v>
      </c>
      <c r="F320" s="30"/>
      <c r="G320" s="30"/>
      <c r="H320" s="30"/>
      <c r="I320" s="30"/>
      <c r="J320" s="30"/>
      <c r="K320" s="31" t="s">
        <v>86</v>
      </c>
      <c r="L320" s="31" t="s">
        <v>108</v>
      </c>
      <c r="M320" s="30" t="s">
        <v>1623</v>
      </c>
      <c r="N320" s="30" t="s">
        <v>1033</v>
      </c>
      <c r="O320" s="31" t="s">
        <v>108</v>
      </c>
      <c r="P320" s="31" t="s">
        <v>105</v>
      </c>
      <c r="Q320" s="30" t="s">
        <v>1034</v>
      </c>
      <c r="R320" s="30" t="s">
        <v>1035</v>
      </c>
      <c r="S320" s="29"/>
      <c r="T320" s="37">
        <v>22</v>
      </c>
      <c r="U320" s="36">
        <v>2.75</v>
      </c>
      <c r="V320" s="37">
        <v>22</v>
      </c>
      <c r="W320" s="37">
        <v>0</v>
      </c>
      <c r="X320" s="28" t="s">
        <v>1312</v>
      </c>
      <c r="Z320" s="24"/>
      <c r="AA320" s="23"/>
    </row>
    <row r="321" spans="1:27" s="22" customFormat="1" ht="52.5" customHeight="1">
      <c r="A321" s="41" t="s">
        <v>1716</v>
      </c>
      <c r="B321" s="40" t="s">
        <v>1803</v>
      </c>
      <c r="C321" s="30" t="s">
        <v>1011</v>
      </c>
      <c r="D321" s="41">
        <v>173</v>
      </c>
      <c r="E321" s="31" t="s">
        <v>1012</v>
      </c>
      <c r="F321" s="30"/>
      <c r="G321" s="30"/>
      <c r="H321" s="30"/>
      <c r="I321" s="30"/>
      <c r="J321" s="30"/>
      <c r="K321" s="31" t="s">
        <v>86</v>
      </c>
      <c r="L321" s="31" t="s">
        <v>108</v>
      </c>
      <c r="M321" s="30" t="s">
        <v>1624</v>
      </c>
      <c r="N321" s="30" t="s">
        <v>1036</v>
      </c>
      <c r="O321" s="31" t="s">
        <v>108</v>
      </c>
      <c r="P321" s="31" t="s">
        <v>105</v>
      </c>
      <c r="Q321" s="30" t="s">
        <v>1037</v>
      </c>
      <c r="R321" s="30" t="s">
        <v>1038</v>
      </c>
      <c r="S321" s="29"/>
      <c r="T321" s="37">
        <v>109</v>
      </c>
      <c r="U321" s="36">
        <v>2.1800000000000002</v>
      </c>
      <c r="V321" s="37">
        <v>109</v>
      </c>
      <c r="W321" s="37">
        <v>0</v>
      </c>
      <c r="X321" s="28" t="s">
        <v>1312</v>
      </c>
      <c r="Z321" s="24"/>
      <c r="AA321" s="23"/>
    </row>
    <row r="322" spans="1:27" s="22" customFormat="1" ht="52.5" customHeight="1">
      <c r="A322" s="41" t="s">
        <v>1716</v>
      </c>
      <c r="B322" s="40" t="s">
        <v>1804</v>
      </c>
      <c r="C322" s="30" t="s">
        <v>1011</v>
      </c>
      <c r="D322" s="41">
        <v>173</v>
      </c>
      <c r="E322" s="31" t="s">
        <v>1012</v>
      </c>
      <c r="F322" s="30"/>
      <c r="G322" s="30"/>
      <c r="H322" s="30"/>
      <c r="I322" s="30"/>
      <c r="J322" s="30"/>
      <c r="K322" s="31" t="s">
        <v>86</v>
      </c>
      <c r="L322" s="31" t="s">
        <v>108</v>
      </c>
      <c r="M322" s="30" t="s">
        <v>1625</v>
      </c>
      <c r="N322" s="30" t="s">
        <v>1039</v>
      </c>
      <c r="O322" s="31" t="s">
        <v>108</v>
      </c>
      <c r="P322" s="31" t="s">
        <v>105</v>
      </c>
      <c r="Q322" s="30" t="s">
        <v>1040</v>
      </c>
      <c r="R322" s="30" t="s">
        <v>1041</v>
      </c>
      <c r="S322" s="29"/>
      <c r="T322" s="37">
        <v>123</v>
      </c>
      <c r="U322" s="36">
        <v>12.3</v>
      </c>
      <c r="V322" s="37">
        <v>123</v>
      </c>
      <c r="W322" s="37">
        <v>0</v>
      </c>
      <c r="X322" s="28" t="s">
        <v>1312</v>
      </c>
      <c r="Z322" s="24"/>
      <c r="AA322" s="23"/>
    </row>
    <row r="323" spans="1:27" s="22" customFormat="1" ht="52.5" customHeight="1">
      <c r="A323" s="41" t="s">
        <v>1716</v>
      </c>
      <c r="B323" s="40" t="s">
        <v>1870</v>
      </c>
      <c r="C323" s="30" t="s">
        <v>1042</v>
      </c>
      <c r="D323" s="41">
        <v>184</v>
      </c>
      <c r="E323" s="31" t="s">
        <v>80</v>
      </c>
      <c r="F323" s="30">
        <v>663768.53</v>
      </c>
      <c r="G323" s="30">
        <f>498370.35+768247.36</f>
        <v>1266617.71</v>
      </c>
      <c r="H323" s="30">
        <f>501.62+3133.38</f>
        <v>3635</v>
      </c>
      <c r="I323" s="30">
        <v>0</v>
      </c>
      <c r="J323" s="30">
        <f>489253.16+450820.38</f>
        <v>940073.54</v>
      </c>
      <c r="K323" s="31" t="s">
        <v>86</v>
      </c>
      <c r="L323" s="31" t="s">
        <v>87</v>
      </c>
      <c r="M323" s="30" t="s">
        <v>1626</v>
      </c>
      <c r="N323" s="30" t="s">
        <v>1043</v>
      </c>
      <c r="O323" s="31" t="s">
        <v>87</v>
      </c>
      <c r="P323" s="31" t="s">
        <v>89</v>
      </c>
      <c r="Q323" s="30" t="s">
        <v>1044</v>
      </c>
      <c r="R323" s="30" t="s">
        <v>1045</v>
      </c>
      <c r="S323" s="29"/>
      <c r="T323" s="36">
        <v>1</v>
      </c>
      <c r="U323" s="36">
        <v>1</v>
      </c>
      <c r="V323" s="37">
        <v>60</v>
      </c>
      <c r="W323" s="37">
        <v>60</v>
      </c>
      <c r="X323" s="28" t="s">
        <v>1310</v>
      </c>
      <c r="Z323" s="24"/>
      <c r="AA323" s="23"/>
    </row>
    <row r="324" spans="1:27" s="22" customFormat="1" ht="52.5" customHeight="1">
      <c r="A324" s="41" t="s">
        <v>1716</v>
      </c>
      <c r="B324" s="40" t="s">
        <v>1870</v>
      </c>
      <c r="C324" s="30" t="s">
        <v>1042</v>
      </c>
      <c r="D324" s="41">
        <v>184</v>
      </c>
      <c r="E324" s="31" t="s">
        <v>80</v>
      </c>
      <c r="F324" s="30"/>
      <c r="G324" s="30"/>
      <c r="H324" s="30"/>
      <c r="I324" s="30"/>
      <c r="J324" s="30"/>
      <c r="K324" s="31" t="s">
        <v>86</v>
      </c>
      <c r="L324" s="31" t="s">
        <v>92</v>
      </c>
      <c r="M324" s="30" t="s">
        <v>1627</v>
      </c>
      <c r="N324" s="30" t="s">
        <v>1046</v>
      </c>
      <c r="O324" s="31" t="s">
        <v>92</v>
      </c>
      <c r="P324" s="31" t="s">
        <v>94</v>
      </c>
      <c r="Q324" s="30" t="s">
        <v>1047</v>
      </c>
      <c r="R324" s="30" t="s">
        <v>1048</v>
      </c>
      <c r="S324" s="29"/>
      <c r="T324" s="36">
        <v>-0.13880000000000001</v>
      </c>
      <c r="U324" s="36">
        <v>-1.3880000000000001</v>
      </c>
      <c r="V324" s="37">
        <v>211</v>
      </c>
      <c r="W324" s="37">
        <v>245</v>
      </c>
      <c r="X324" s="28" t="s">
        <v>1311</v>
      </c>
      <c r="Z324" s="24"/>
      <c r="AA324" s="23"/>
    </row>
    <row r="325" spans="1:27" s="22" customFormat="1" ht="52.5" customHeight="1">
      <c r="A325" s="41" t="s">
        <v>1716</v>
      </c>
      <c r="B325" s="40" t="s">
        <v>1871</v>
      </c>
      <c r="C325" s="30" t="s">
        <v>1042</v>
      </c>
      <c r="D325" s="41">
        <v>184</v>
      </c>
      <c r="E325" s="31" t="s">
        <v>80</v>
      </c>
      <c r="F325" s="30">
        <v>16310</v>
      </c>
      <c r="G325" s="30">
        <f>3901.5+12408.5</f>
        <v>16310</v>
      </c>
      <c r="H325" s="30">
        <v>0</v>
      </c>
      <c r="I325" s="30">
        <v>0</v>
      </c>
      <c r="J325" s="30">
        <f>3901.5+10269</f>
        <v>14170.5</v>
      </c>
      <c r="K325" s="31" t="s">
        <v>86</v>
      </c>
      <c r="L325" s="31" t="s">
        <v>97</v>
      </c>
      <c r="M325" s="30" t="s">
        <v>1628</v>
      </c>
      <c r="N325" s="30" t="s">
        <v>1049</v>
      </c>
      <c r="O325" s="31" t="s">
        <v>97</v>
      </c>
      <c r="P325" s="31" t="s">
        <v>89</v>
      </c>
      <c r="Q325" s="30" t="s">
        <v>1050</v>
      </c>
      <c r="R325" s="30" t="s">
        <v>1051</v>
      </c>
      <c r="S325" s="29"/>
      <c r="T325" s="36">
        <v>1</v>
      </c>
      <c r="U325" s="36">
        <v>1</v>
      </c>
      <c r="V325" s="37">
        <v>228</v>
      </c>
      <c r="W325" s="37">
        <v>228</v>
      </c>
      <c r="X325" s="28" t="s">
        <v>1310</v>
      </c>
      <c r="Z325" s="24"/>
      <c r="AA325" s="23"/>
    </row>
    <row r="326" spans="1:27" s="22" customFormat="1" ht="52.5" customHeight="1">
      <c r="A326" s="41" t="s">
        <v>1716</v>
      </c>
      <c r="B326" s="40" t="s">
        <v>1871</v>
      </c>
      <c r="C326" s="30" t="s">
        <v>1042</v>
      </c>
      <c r="D326" s="41">
        <v>184</v>
      </c>
      <c r="E326" s="31" t="s">
        <v>80</v>
      </c>
      <c r="F326" s="30"/>
      <c r="G326" s="30"/>
      <c r="H326" s="30"/>
      <c r="I326" s="30"/>
      <c r="J326" s="30"/>
      <c r="K326" s="31" t="s">
        <v>86</v>
      </c>
      <c r="L326" s="31" t="s">
        <v>108</v>
      </c>
      <c r="M326" s="30" t="s">
        <v>1629</v>
      </c>
      <c r="N326" s="30" t="s">
        <v>1052</v>
      </c>
      <c r="O326" s="31" t="s">
        <v>108</v>
      </c>
      <c r="P326" s="31" t="s">
        <v>89</v>
      </c>
      <c r="Q326" s="30" t="s">
        <v>1053</v>
      </c>
      <c r="R326" s="30" t="s">
        <v>1054</v>
      </c>
      <c r="S326" s="29"/>
      <c r="T326" s="36">
        <v>1</v>
      </c>
      <c r="U326" s="36">
        <v>1</v>
      </c>
      <c r="V326" s="37">
        <v>211</v>
      </c>
      <c r="W326" s="37">
        <v>211</v>
      </c>
      <c r="X326" s="28" t="s">
        <v>1310</v>
      </c>
      <c r="Z326" s="24"/>
      <c r="AA326" s="23"/>
    </row>
    <row r="327" spans="1:27" s="22" customFormat="1" ht="52.5" customHeight="1">
      <c r="A327" s="41" t="s">
        <v>1716</v>
      </c>
      <c r="B327" s="40" t="s">
        <v>1871</v>
      </c>
      <c r="C327" s="30" t="s">
        <v>1042</v>
      </c>
      <c r="D327" s="41">
        <v>184</v>
      </c>
      <c r="E327" s="31" t="s">
        <v>80</v>
      </c>
      <c r="F327" s="30"/>
      <c r="G327" s="30"/>
      <c r="H327" s="30"/>
      <c r="I327" s="30"/>
      <c r="J327" s="30"/>
      <c r="K327" s="31" t="s">
        <v>86</v>
      </c>
      <c r="L327" s="31" t="s">
        <v>108</v>
      </c>
      <c r="M327" s="30" t="s">
        <v>1630</v>
      </c>
      <c r="N327" s="30" t="s">
        <v>1055</v>
      </c>
      <c r="O327" s="31" t="s">
        <v>108</v>
      </c>
      <c r="P327" s="31" t="s">
        <v>105</v>
      </c>
      <c r="Q327" s="30" t="s">
        <v>940</v>
      </c>
      <c r="R327" s="30" t="s">
        <v>1056</v>
      </c>
      <c r="S327" s="29"/>
      <c r="T327" s="37">
        <v>13</v>
      </c>
      <c r="U327" s="36">
        <v>1.0833333333333299</v>
      </c>
      <c r="V327" s="37">
        <v>13</v>
      </c>
      <c r="W327" s="37">
        <v>0</v>
      </c>
      <c r="X327" s="28" t="s">
        <v>1312</v>
      </c>
      <c r="Z327" s="24"/>
      <c r="AA327" s="23"/>
    </row>
    <row r="328" spans="1:27" s="22" customFormat="1" ht="52.5" customHeight="1">
      <c r="A328" s="41" t="s">
        <v>1716</v>
      </c>
      <c r="B328" s="40" t="s">
        <v>1871</v>
      </c>
      <c r="C328" s="30" t="s">
        <v>1042</v>
      </c>
      <c r="D328" s="41">
        <v>184</v>
      </c>
      <c r="E328" s="31" t="s">
        <v>80</v>
      </c>
      <c r="F328" s="30"/>
      <c r="G328" s="30"/>
      <c r="H328" s="30"/>
      <c r="I328" s="30"/>
      <c r="J328" s="30"/>
      <c r="K328" s="31" t="s">
        <v>86</v>
      </c>
      <c r="L328" s="31" t="s">
        <v>108</v>
      </c>
      <c r="M328" s="30" t="s">
        <v>1631</v>
      </c>
      <c r="N328" s="30" t="s">
        <v>1057</v>
      </c>
      <c r="O328" s="31" t="s">
        <v>108</v>
      </c>
      <c r="P328" s="31" t="s">
        <v>105</v>
      </c>
      <c r="Q328" s="30" t="s">
        <v>1058</v>
      </c>
      <c r="R328" s="30" t="s">
        <v>1059</v>
      </c>
      <c r="S328" s="29"/>
      <c r="T328" s="37">
        <v>92</v>
      </c>
      <c r="U328" s="36">
        <v>2.2999999999999901</v>
      </c>
      <c r="V328" s="37">
        <v>92</v>
      </c>
      <c r="W328" s="37">
        <v>0</v>
      </c>
      <c r="X328" s="28" t="s">
        <v>1312</v>
      </c>
      <c r="Z328" s="24"/>
      <c r="AA328" s="23"/>
    </row>
    <row r="329" spans="1:27" s="22" customFormat="1" ht="52.5" customHeight="1">
      <c r="A329" s="41" t="s">
        <v>1716</v>
      </c>
      <c r="B329" s="40" t="s">
        <v>1871</v>
      </c>
      <c r="C329" s="30" t="s">
        <v>1042</v>
      </c>
      <c r="D329" s="41">
        <v>184</v>
      </c>
      <c r="E329" s="31" t="s">
        <v>80</v>
      </c>
      <c r="F329" s="30"/>
      <c r="G329" s="30"/>
      <c r="H329" s="30"/>
      <c r="I329" s="30"/>
      <c r="J329" s="30"/>
      <c r="K329" s="31" t="s">
        <v>86</v>
      </c>
      <c r="L329" s="31" t="s">
        <v>108</v>
      </c>
      <c r="M329" s="30" t="s">
        <v>1632</v>
      </c>
      <c r="N329" s="30" t="s">
        <v>1060</v>
      </c>
      <c r="O329" s="31" t="s">
        <v>108</v>
      </c>
      <c r="P329" s="31" t="s">
        <v>89</v>
      </c>
      <c r="Q329" s="30" t="s">
        <v>1061</v>
      </c>
      <c r="R329" s="30" t="s">
        <v>1062</v>
      </c>
      <c r="S329" s="29"/>
      <c r="T329" s="36">
        <v>1</v>
      </c>
      <c r="U329" s="36">
        <v>1</v>
      </c>
      <c r="V329" s="37">
        <v>211</v>
      </c>
      <c r="W329" s="37">
        <v>211</v>
      </c>
      <c r="X329" s="28" t="s">
        <v>1310</v>
      </c>
      <c r="Z329" s="24"/>
      <c r="AA329" s="23"/>
    </row>
    <row r="330" spans="1:27" s="22" customFormat="1" ht="52.5" customHeight="1">
      <c r="A330" s="41" t="s">
        <v>1716</v>
      </c>
      <c r="B330" s="40" t="s">
        <v>1796</v>
      </c>
      <c r="C330" s="30" t="s">
        <v>1063</v>
      </c>
      <c r="D330" s="41">
        <v>226</v>
      </c>
      <c r="E330" s="31" t="s">
        <v>81</v>
      </c>
      <c r="F330" s="30">
        <v>2196590.75</v>
      </c>
      <c r="G330" s="30">
        <v>2304442.4500000002</v>
      </c>
      <c r="H330" s="30">
        <v>62531.06</v>
      </c>
      <c r="I330" s="30">
        <v>0</v>
      </c>
      <c r="J330" s="30">
        <v>2167657.0699999998</v>
      </c>
      <c r="K330" s="31" t="s">
        <v>86</v>
      </c>
      <c r="L330" s="31" t="s">
        <v>87</v>
      </c>
      <c r="M330" s="30" t="s">
        <v>1633</v>
      </c>
      <c r="N330" s="30" t="s">
        <v>1064</v>
      </c>
      <c r="O330" s="31" t="s">
        <v>87</v>
      </c>
      <c r="P330" s="31" t="s">
        <v>94</v>
      </c>
      <c r="Q330" s="30" t="s">
        <v>1065</v>
      </c>
      <c r="R330" s="30" t="s">
        <v>1066</v>
      </c>
      <c r="S330" s="29"/>
      <c r="T330" s="36">
        <v>-0.54669999999999996</v>
      </c>
      <c r="U330" s="36">
        <v>-18.223333333333301</v>
      </c>
      <c r="V330" s="37">
        <v>2045187</v>
      </c>
      <c r="W330" s="37">
        <v>4511358</v>
      </c>
      <c r="X330" s="28" t="s">
        <v>1311</v>
      </c>
      <c r="Z330" s="24"/>
      <c r="AA330" s="23"/>
    </row>
    <row r="331" spans="1:27" s="22" customFormat="1" ht="52.5" customHeight="1">
      <c r="A331" s="41" t="s">
        <v>1716</v>
      </c>
      <c r="B331" s="40" t="s">
        <v>1796</v>
      </c>
      <c r="C331" s="30" t="s">
        <v>1063</v>
      </c>
      <c r="D331" s="41">
        <v>226</v>
      </c>
      <c r="E331" s="31" t="s">
        <v>81</v>
      </c>
      <c r="F331" s="30"/>
      <c r="G331" s="30"/>
      <c r="H331" s="30"/>
      <c r="I331" s="30"/>
      <c r="J331" s="30"/>
      <c r="K331" s="31" t="s">
        <v>86</v>
      </c>
      <c r="L331" s="31" t="s">
        <v>92</v>
      </c>
      <c r="M331" s="30" t="s">
        <v>1634</v>
      </c>
      <c r="N331" s="30" t="s">
        <v>1067</v>
      </c>
      <c r="O331" s="31" t="s">
        <v>92</v>
      </c>
      <c r="P331" s="31" t="s">
        <v>89</v>
      </c>
      <c r="Q331" s="30" t="s">
        <v>1068</v>
      </c>
      <c r="R331" s="30" t="s">
        <v>1069</v>
      </c>
      <c r="S331" s="29"/>
      <c r="T331" s="36">
        <v>0.9698</v>
      </c>
      <c r="U331" s="36">
        <v>0.9698</v>
      </c>
      <c r="V331" s="37">
        <v>193</v>
      </c>
      <c r="W331" s="37">
        <v>199</v>
      </c>
      <c r="X331" s="28" t="s">
        <v>1310</v>
      </c>
      <c r="Z331" s="24"/>
      <c r="AA331" s="23"/>
    </row>
    <row r="332" spans="1:27" s="22" customFormat="1" ht="52.5" customHeight="1">
      <c r="A332" s="41" t="s">
        <v>1716</v>
      </c>
      <c r="B332" s="40" t="s">
        <v>1797</v>
      </c>
      <c r="C332" s="30" t="s">
        <v>1063</v>
      </c>
      <c r="D332" s="41">
        <v>226</v>
      </c>
      <c r="E332" s="31" t="s">
        <v>81</v>
      </c>
      <c r="F332" s="30">
        <v>71000</v>
      </c>
      <c r="G332" s="30">
        <v>71000</v>
      </c>
      <c r="H332" s="30">
        <v>0</v>
      </c>
      <c r="I332" s="30">
        <v>0</v>
      </c>
      <c r="J332" s="30">
        <v>61647</v>
      </c>
      <c r="K332" s="31" t="s">
        <v>86</v>
      </c>
      <c r="L332" s="31" t="s">
        <v>97</v>
      </c>
      <c r="M332" s="30" t="s">
        <v>1635</v>
      </c>
      <c r="N332" s="30" t="s">
        <v>1070</v>
      </c>
      <c r="O332" s="31" t="s">
        <v>97</v>
      </c>
      <c r="P332" s="31" t="s">
        <v>105</v>
      </c>
      <c r="Q332" s="30" t="s">
        <v>1071</v>
      </c>
      <c r="R332" s="30" t="s">
        <v>1072</v>
      </c>
      <c r="S332" s="29"/>
      <c r="T332" s="37">
        <v>1</v>
      </c>
      <c r="U332" s="36">
        <v>1</v>
      </c>
      <c r="V332" s="37">
        <v>1</v>
      </c>
      <c r="W332" s="37">
        <v>0</v>
      </c>
      <c r="X332" s="28" t="s">
        <v>1312</v>
      </c>
      <c r="Z332" s="24"/>
      <c r="AA332" s="23"/>
    </row>
    <row r="333" spans="1:27" s="22" customFormat="1" ht="52.5" customHeight="1">
      <c r="A333" s="41" t="s">
        <v>1716</v>
      </c>
      <c r="B333" s="40" t="s">
        <v>1798</v>
      </c>
      <c r="C333" s="30" t="s">
        <v>1063</v>
      </c>
      <c r="D333" s="41">
        <v>226</v>
      </c>
      <c r="E333" s="31" t="s">
        <v>81</v>
      </c>
      <c r="F333" s="30">
        <v>171500</v>
      </c>
      <c r="G333" s="30">
        <v>188500</v>
      </c>
      <c r="H333" s="30">
        <v>0</v>
      </c>
      <c r="I333" s="30">
        <v>0</v>
      </c>
      <c r="J333" s="30">
        <v>162117.94</v>
      </c>
      <c r="K333" s="31" t="s">
        <v>86</v>
      </c>
      <c r="L333" s="31" t="s">
        <v>97</v>
      </c>
      <c r="M333" s="30" t="s">
        <v>1636</v>
      </c>
      <c r="N333" s="30" t="s">
        <v>1073</v>
      </c>
      <c r="O333" s="31" t="s">
        <v>97</v>
      </c>
      <c r="P333" s="31" t="s">
        <v>105</v>
      </c>
      <c r="Q333" s="30" t="s">
        <v>1074</v>
      </c>
      <c r="R333" s="30" t="s">
        <v>1075</v>
      </c>
      <c r="S333" s="29"/>
      <c r="T333" s="37">
        <v>2</v>
      </c>
      <c r="U333" s="36">
        <v>2</v>
      </c>
      <c r="V333" s="37">
        <v>2</v>
      </c>
      <c r="W333" s="37">
        <v>0</v>
      </c>
      <c r="X333" s="28" t="s">
        <v>1312</v>
      </c>
      <c r="Z333" s="24"/>
      <c r="AA333" s="23"/>
    </row>
    <row r="334" spans="1:27" s="22" customFormat="1" ht="52.5" customHeight="1">
      <c r="A334" s="41" t="s">
        <v>1716</v>
      </c>
      <c r="B334" s="40" t="s">
        <v>1799</v>
      </c>
      <c r="C334" s="30" t="s">
        <v>1063</v>
      </c>
      <c r="D334" s="41">
        <v>226</v>
      </c>
      <c r="E334" s="31" t="s">
        <v>81</v>
      </c>
      <c r="F334" s="30">
        <v>143000</v>
      </c>
      <c r="G334" s="30">
        <v>134500</v>
      </c>
      <c r="H334" s="30">
        <v>0</v>
      </c>
      <c r="I334" s="30">
        <v>0</v>
      </c>
      <c r="J334" s="30">
        <v>98167.49</v>
      </c>
      <c r="K334" s="31" t="s">
        <v>86</v>
      </c>
      <c r="L334" s="31" t="s">
        <v>97</v>
      </c>
      <c r="M334" s="30" t="s">
        <v>1637</v>
      </c>
      <c r="N334" s="30" t="s">
        <v>1076</v>
      </c>
      <c r="O334" s="31" t="s">
        <v>97</v>
      </c>
      <c r="P334" s="31" t="s">
        <v>105</v>
      </c>
      <c r="Q334" s="30" t="s">
        <v>1077</v>
      </c>
      <c r="R334" s="30" t="s">
        <v>1078</v>
      </c>
      <c r="S334" s="29"/>
      <c r="T334" s="37">
        <v>82</v>
      </c>
      <c r="U334" s="36">
        <v>1.64</v>
      </c>
      <c r="V334" s="37">
        <v>82</v>
      </c>
      <c r="W334" s="37">
        <v>0</v>
      </c>
      <c r="X334" s="28" t="s">
        <v>1312</v>
      </c>
      <c r="Z334" s="24"/>
      <c r="AA334" s="23"/>
    </row>
    <row r="335" spans="1:27" s="22" customFormat="1" ht="52.5" customHeight="1">
      <c r="A335" s="41" t="s">
        <v>1716</v>
      </c>
      <c r="B335" s="40" t="s">
        <v>1800</v>
      </c>
      <c r="C335" s="30" t="s">
        <v>1063</v>
      </c>
      <c r="D335" s="41">
        <v>226</v>
      </c>
      <c r="E335" s="31" t="s">
        <v>81</v>
      </c>
      <c r="F335" s="30">
        <v>3000</v>
      </c>
      <c r="G335" s="30">
        <v>5200</v>
      </c>
      <c r="H335" s="30">
        <v>0</v>
      </c>
      <c r="I335" s="30">
        <v>0</v>
      </c>
      <c r="J335" s="30">
        <v>1972</v>
      </c>
      <c r="K335" s="31" t="s">
        <v>86</v>
      </c>
      <c r="L335" s="31" t="s">
        <v>97</v>
      </c>
      <c r="M335" s="30" t="s">
        <v>1638</v>
      </c>
      <c r="N335" s="30" t="s">
        <v>1079</v>
      </c>
      <c r="O335" s="31" t="s">
        <v>97</v>
      </c>
      <c r="P335" s="31" t="s">
        <v>105</v>
      </c>
      <c r="Q335" s="30" t="s">
        <v>1080</v>
      </c>
      <c r="R335" s="30" t="s">
        <v>1081</v>
      </c>
      <c r="S335" s="29"/>
      <c r="T335" s="37">
        <v>0</v>
      </c>
      <c r="U335" s="36">
        <v>0</v>
      </c>
      <c r="V335" s="37">
        <v>0</v>
      </c>
      <c r="W335" s="37">
        <v>0</v>
      </c>
      <c r="X335" s="28" t="s">
        <v>1312</v>
      </c>
      <c r="Z335" s="24"/>
      <c r="AA335" s="23"/>
    </row>
    <row r="336" spans="1:27" s="22" customFormat="1" ht="52.5" customHeight="1">
      <c r="A336" s="41" t="s">
        <v>1716</v>
      </c>
      <c r="B336" s="40" t="s">
        <v>1797</v>
      </c>
      <c r="C336" s="30" t="s">
        <v>1063</v>
      </c>
      <c r="D336" s="41">
        <v>226</v>
      </c>
      <c r="E336" s="31" t="s">
        <v>81</v>
      </c>
      <c r="F336" s="30"/>
      <c r="G336" s="30"/>
      <c r="H336" s="30"/>
      <c r="I336" s="30"/>
      <c r="J336" s="30"/>
      <c r="K336" s="31" t="s">
        <v>86</v>
      </c>
      <c r="L336" s="31" t="s">
        <v>108</v>
      </c>
      <c r="M336" s="30" t="s">
        <v>1639</v>
      </c>
      <c r="N336" s="30" t="s">
        <v>1082</v>
      </c>
      <c r="O336" s="31" t="s">
        <v>108</v>
      </c>
      <c r="P336" s="31" t="s">
        <v>105</v>
      </c>
      <c r="Q336" s="30" t="s">
        <v>1083</v>
      </c>
      <c r="R336" s="30" t="s">
        <v>1084</v>
      </c>
      <c r="S336" s="29"/>
      <c r="T336" s="37">
        <v>32</v>
      </c>
      <c r="U336" s="36">
        <v>3.2</v>
      </c>
      <c r="V336" s="37">
        <v>32</v>
      </c>
      <c r="W336" s="37">
        <v>0</v>
      </c>
      <c r="X336" s="28" t="s">
        <v>1312</v>
      </c>
      <c r="Z336" s="24"/>
      <c r="AA336" s="23"/>
    </row>
    <row r="337" spans="1:27" s="22" customFormat="1" ht="52.5" customHeight="1">
      <c r="A337" s="41" t="s">
        <v>1716</v>
      </c>
      <c r="B337" s="40" t="s">
        <v>1798</v>
      </c>
      <c r="C337" s="30" t="s">
        <v>1063</v>
      </c>
      <c r="D337" s="41">
        <v>226</v>
      </c>
      <c r="E337" s="31" t="s">
        <v>81</v>
      </c>
      <c r="F337" s="30"/>
      <c r="G337" s="30"/>
      <c r="H337" s="30"/>
      <c r="I337" s="30"/>
      <c r="J337" s="30"/>
      <c r="K337" s="31" t="s">
        <v>86</v>
      </c>
      <c r="L337" s="31" t="s">
        <v>108</v>
      </c>
      <c r="M337" s="30" t="s">
        <v>1640</v>
      </c>
      <c r="N337" s="30" t="s">
        <v>1085</v>
      </c>
      <c r="O337" s="31" t="s">
        <v>108</v>
      </c>
      <c r="P337" s="31" t="s">
        <v>105</v>
      </c>
      <c r="Q337" s="30" t="s">
        <v>1086</v>
      </c>
      <c r="R337" s="30" t="s">
        <v>1087</v>
      </c>
      <c r="S337" s="29"/>
      <c r="T337" s="37">
        <v>8</v>
      </c>
      <c r="U337" s="36">
        <v>2</v>
      </c>
      <c r="V337" s="37">
        <v>8</v>
      </c>
      <c r="W337" s="37">
        <v>0</v>
      </c>
      <c r="X337" s="28" t="s">
        <v>1312</v>
      </c>
      <c r="Z337" s="24"/>
      <c r="AA337" s="23"/>
    </row>
    <row r="338" spans="1:27" s="22" customFormat="1" ht="52.5" customHeight="1">
      <c r="A338" s="41" t="s">
        <v>1716</v>
      </c>
      <c r="B338" s="40" t="s">
        <v>1798</v>
      </c>
      <c r="C338" s="30" t="s">
        <v>1063</v>
      </c>
      <c r="D338" s="41">
        <v>226</v>
      </c>
      <c r="E338" s="31" t="s">
        <v>81</v>
      </c>
      <c r="F338" s="30"/>
      <c r="G338" s="30"/>
      <c r="H338" s="30"/>
      <c r="I338" s="30"/>
      <c r="J338" s="30"/>
      <c r="K338" s="31" t="s">
        <v>86</v>
      </c>
      <c r="L338" s="31" t="s">
        <v>108</v>
      </c>
      <c r="M338" s="30" t="s">
        <v>1641</v>
      </c>
      <c r="N338" s="30" t="s">
        <v>1088</v>
      </c>
      <c r="O338" s="31" t="s">
        <v>108</v>
      </c>
      <c r="P338" s="31" t="s">
        <v>105</v>
      </c>
      <c r="Q338" s="30" t="s">
        <v>1089</v>
      </c>
      <c r="R338" s="30" t="s">
        <v>1090</v>
      </c>
      <c r="S338" s="29"/>
      <c r="T338" s="37">
        <v>4</v>
      </c>
      <c r="U338" s="36">
        <v>1</v>
      </c>
      <c r="V338" s="37">
        <v>4</v>
      </c>
      <c r="W338" s="37">
        <v>0</v>
      </c>
      <c r="X338" s="28" t="s">
        <v>1312</v>
      </c>
      <c r="Z338" s="24"/>
      <c r="AA338" s="23"/>
    </row>
    <row r="339" spans="1:27" s="22" customFormat="1" ht="52.5" customHeight="1">
      <c r="A339" s="41" t="s">
        <v>1716</v>
      </c>
      <c r="B339" s="40" t="s">
        <v>1798</v>
      </c>
      <c r="C339" s="30" t="s">
        <v>1063</v>
      </c>
      <c r="D339" s="41">
        <v>226</v>
      </c>
      <c r="E339" s="31" t="s">
        <v>81</v>
      </c>
      <c r="F339" s="30"/>
      <c r="G339" s="30"/>
      <c r="H339" s="30"/>
      <c r="I339" s="30"/>
      <c r="J339" s="30"/>
      <c r="K339" s="31" t="s">
        <v>86</v>
      </c>
      <c r="L339" s="31" t="s">
        <v>108</v>
      </c>
      <c r="M339" s="30" t="s">
        <v>1642</v>
      </c>
      <c r="N339" s="30" t="s">
        <v>1091</v>
      </c>
      <c r="O339" s="31" t="s">
        <v>108</v>
      </c>
      <c r="P339" s="31" t="s">
        <v>105</v>
      </c>
      <c r="Q339" s="30" t="s">
        <v>1092</v>
      </c>
      <c r="R339" s="30" t="s">
        <v>1093</v>
      </c>
      <c r="S339" s="29"/>
      <c r="T339" s="37">
        <v>3</v>
      </c>
      <c r="U339" s="36">
        <v>3</v>
      </c>
      <c r="V339" s="37">
        <v>3</v>
      </c>
      <c r="W339" s="37">
        <v>0</v>
      </c>
      <c r="X339" s="28" t="s">
        <v>1312</v>
      </c>
      <c r="Z339" s="24"/>
      <c r="AA339" s="23"/>
    </row>
    <row r="340" spans="1:27" s="22" customFormat="1" ht="52.5" customHeight="1">
      <c r="A340" s="41" t="s">
        <v>1716</v>
      </c>
      <c r="B340" s="40" t="s">
        <v>1799</v>
      </c>
      <c r="C340" s="30" t="s">
        <v>1063</v>
      </c>
      <c r="D340" s="41">
        <v>226</v>
      </c>
      <c r="E340" s="31" t="s">
        <v>81</v>
      </c>
      <c r="F340" s="30"/>
      <c r="G340" s="30"/>
      <c r="H340" s="30"/>
      <c r="I340" s="30"/>
      <c r="J340" s="30"/>
      <c r="K340" s="31" t="s">
        <v>86</v>
      </c>
      <c r="L340" s="31" t="s">
        <v>108</v>
      </c>
      <c r="M340" s="30" t="s">
        <v>1643</v>
      </c>
      <c r="N340" s="30" t="s">
        <v>1094</v>
      </c>
      <c r="O340" s="31" t="s">
        <v>108</v>
      </c>
      <c r="P340" s="31" t="s">
        <v>105</v>
      </c>
      <c r="Q340" s="30" t="s">
        <v>1095</v>
      </c>
      <c r="R340" s="30" t="s">
        <v>1096</v>
      </c>
      <c r="S340" s="29"/>
      <c r="T340" s="37">
        <v>15</v>
      </c>
      <c r="U340" s="36">
        <v>15</v>
      </c>
      <c r="V340" s="37">
        <v>15</v>
      </c>
      <c r="W340" s="37">
        <v>0</v>
      </c>
      <c r="X340" s="28" t="s">
        <v>1312</v>
      </c>
      <c r="Z340" s="24"/>
      <c r="AA340" s="23"/>
    </row>
    <row r="341" spans="1:27" s="22" customFormat="1" ht="52.5" customHeight="1">
      <c r="A341" s="41" t="s">
        <v>1716</v>
      </c>
      <c r="B341" s="40" t="s">
        <v>1799</v>
      </c>
      <c r="C341" s="30" t="s">
        <v>1063</v>
      </c>
      <c r="D341" s="41">
        <v>226</v>
      </c>
      <c r="E341" s="31" t="s">
        <v>81</v>
      </c>
      <c r="F341" s="30"/>
      <c r="G341" s="30"/>
      <c r="H341" s="30"/>
      <c r="I341" s="30"/>
      <c r="J341" s="30"/>
      <c r="K341" s="31" t="s">
        <v>86</v>
      </c>
      <c r="L341" s="31" t="s">
        <v>108</v>
      </c>
      <c r="M341" s="30" t="s">
        <v>1644</v>
      </c>
      <c r="N341" s="30" t="s">
        <v>1097</v>
      </c>
      <c r="O341" s="31" t="s">
        <v>108</v>
      </c>
      <c r="P341" s="31" t="s">
        <v>89</v>
      </c>
      <c r="Q341" s="30" t="s">
        <v>1098</v>
      </c>
      <c r="R341" s="30" t="s">
        <v>1099</v>
      </c>
      <c r="S341" s="29"/>
      <c r="T341" s="36">
        <v>0.98650000000000004</v>
      </c>
      <c r="U341" s="36">
        <v>1.9730000000000001</v>
      </c>
      <c r="V341" s="37">
        <v>73</v>
      </c>
      <c r="W341" s="37">
        <v>74</v>
      </c>
      <c r="X341" s="28" t="s">
        <v>1310</v>
      </c>
      <c r="Z341" s="24"/>
      <c r="AA341" s="23"/>
    </row>
    <row r="342" spans="1:27" s="22" customFormat="1" ht="52.5" customHeight="1">
      <c r="A342" s="41" t="s">
        <v>1716</v>
      </c>
      <c r="B342" s="40" t="s">
        <v>1800</v>
      </c>
      <c r="C342" s="30" t="s">
        <v>1063</v>
      </c>
      <c r="D342" s="41">
        <v>226</v>
      </c>
      <c r="E342" s="31" t="s">
        <v>81</v>
      </c>
      <c r="F342" s="30"/>
      <c r="G342" s="30"/>
      <c r="H342" s="30"/>
      <c r="I342" s="30"/>
      <c r="J342" s="30"/>
      <c r="K342" s="31" t="s">
        <v>86</v>
      </c>
      <c r="L342" s="31" t="s">
        <v>108</v>
      </c>
      <c r="M342" s="30" t="s">
        <v>1645</v>
      </c>
      <c r="N342" s="30" t="s">
        <v>1100</v>
      </c>
      <c r="O342" s="31" t="s">
        <v>108</v>
      </c>
      <c r="P342" s="31" t="s">
        <v>105</v>
      </c>
      <c r="Q342" s="30" t="s">
        <v>1101</v>
      </c>
      <c r="R342" s="30" t="s">
        <v>1102</v>
      </c>
      <c r="S342" s="29"/>
      <c r="T342" s="37">
        <v>260</v>
      </c>
      <c r="U342" s="36">
        <v>130</v>
      </c>
      <c r="V342" s="37">
        <v>260</v>
      </c>
      <c r="W342" s="37">
        <v>0</v>
      </c>
      <c r="X342" s="28" t="s">
        <v>1312</v>
      </c>
      <c r="Z342" s="24"/>
      <c r="AA342" s="23"/>
    </row>
    <row r="343" spans="1:27" s="22" customFormat="1" ht="52.5" customHeight="1">
      <c r="A343" s="41" t="s">
        <v>1716</v>
      </c>
      <c r="B343" s="40" t="s">
        <v>1815</v>
      </c>
      <c r="C343" s="30" t="s">
        <v>1103</v>
      </c>
      <c r="D343" s="41">
        <v>226</v>
      </c>
      <c r="E343" s="31" t="s">
        <v>82</v>
      </c>
      <c r="F343" s="30">
        <v>1273065.1499999999</v>
      </c>
      <c r="G343" s="30">
        <v>1264265.1499999999</v>
      </c>
      <c r="H343" s="30">
        <v>4905.93</v>
      </c>
      <c r="I343" s="30">
        <v>0</v>
      </c>
      <c r="J343" s="30">
        <v>1186054.33</v>
      </c>
      <c r="K343" s="31" t="s">
        <v>86</v>
      </c>
      <c r="L343" s="31" t="s">
        <v>87</v>
      </c>
      <c r="M343" s="30" t="s">
        <v>1371</v>
      </c>
      <c r="N343" s="30" t="s">
        <v>88</v>
      </c>
      <c r="O343" s="31" t="s">
        <v>87</v>
      </c>
      <c r="P343" s="31" t="s">
        <v>89</v>
      </c>
      <c r="Q343" s="30" t="s">
        <v>1104</v>
      </c>
      <c r="R343" s="30" t="s">
        <v>1105</v>
      </c>
      <c r="S343" s="29"/>
      <c r="T343" s="36">
        <v>1</v>
      </c>
      <c r="U343" s="36">
        <v>1.25</v>
      </c>
      <c r="V343" s="37">
        <v>80</v>
      </c>
      <c r="W343" s="37">
        <v>80</v>
      </c>
      <c r="X343" s="28" t="s">
        <v>1310</v>
      </c>
      <c r="Z343" s="24"/>
      <c r="AA343" s="23"/>
    </row>
    <row r="344" spans="1:27" s="22" customFormat="1" ht="52.5" customHeight="1">
      <c r="A344" s="41" t="s">
        <v>1716</v>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>
      <c r="G344" s="30"/>
      <c r="H344" s="30"/>
      <c r="I344" s="30"/>
      <c r="J344" s="30"/>
      <c r="K344" s="31" t="s">
        <v>86</v>
      </c>
      <c r="L344" s="31" t="s">
        <v>92</v>
      </c>
      <c r="M344" s="30" t="s">
        <v>1646</v>
      </c>
      <c r="N344" s="30" t="s">
        <v>1106</v>
      </c>
      <c r="O344" s="31" t="s">
        <v>92</v>
      </c>
      <c r="P344" s="31" t="s">
        <v>89</v>
      </c>
      <c r="Q344" s="30" t="s">
        <v>1107</v>
      </c>
      <c r="R344" s="30" t="s">
        <v>1108</v>
      </c>
      <c r="S344" s="29"/>
      <c r="T344" s="32">
        <v>1</v>
      </c>
      <c r="U344" s="32">
        <v>1.1111111111111101</v>
      </c>
      <c r="V344" s="31">
        <v>910</v>
      </c>
      <c r="W344" s="31">
        <v>910</v>
      </c>
      <c r="X344" s="28" t="s">
        <v>1310</v>
      </c>
      <c r="Z344" s="24"/>
      <c r="AA344" s="23"/>
    </row>
    <row r="345" spans="1:27" s="22" customFormat="1" ht="52.5" customHeight="1">
      <c r="A345" s="41" t="s">
        <v>1716</v>
      </c>
      <c r="B345" s="40" t="s">
        <v>1816</v>
      </c>
      <c r="C345" s="30" t="s">
        <v>1103</v>
      </c>
      <c r="D345" s="41">
        <v>226</v>
      </c>
      <c r="E345" s="31" t="s">
        <v>82</v>
      </c>
      <c r="F345" s="30">
        <v>164800</v>
      </c>
      <c r="G345" s="30">
        <v>182800</v>
      </c>
      <c r="H345" s="30">
        <v>0</v>
      </c>
      <c r="I345" s="30">
        <v>0</v>
      </c>
      <c r="J345" s="30">
        <v>104425.48</v>
      </c>
      <c r="K345" s="31" t="s">
        <v>86</v>
      </c>
      <c r="L345" s="31" t="s">
        <v>97</v>
      </c>
      <c r="M345" s="30" t="s">
        <v>1647</v>
      </c>
      <c r="N345" s="30" t="s">
        <v>1109</v>
      </c>
      <c r="O345" s="31" t="s">
        <v>97</v>
      </c>
      <c r="P345" s="31" t="s">
        <v>105</v>
      </c>
      <c r="Q345" s="30" t="s">
        <v>1110</v>
      </c>
      <c r="R345" s="30" t="s">
        <v>1111</v>
      </c>
      <c r="S345" s="29"/>
      <c r="T345" s="31">
        <v>8</v>
      </c>
      <c r="U345" s="32">
        <v>8</v>
      </c>
      <c r="V345" s="31">
        <v>8</v>
      </c>
      <c r="W345" s="31">
        <v>0</v>
      </c>
      <c r="X345" s="28" t="s">
        <v>1312</v>
      </c>
      <c r="Z345" s="24"/>
      <c r="AA345" s="23"/>
    </row>
    <row r="346" spans="1:27" s="22" customFormat="1" ht="52.5" customHeight="1">
      <c r="A346" s="41" t="s">
        <v>1716</v>
      </c>
      <c r="B346" s="40" t="s">
        <v>1816</v>
      </c>
      <c r="C346" s="30" t="s">
        <v>1103</v>
      </c>
      <c r="D346" s="41">
        <v>226</v>
      </c>
      <c r="E346" s="31" t="s">
        <v>82</v>
      </c>
      <c r="F346" s="30"/>
      <c r="G346" s="30"/>
      <c r="H346" s="30"/>
      <c r="I346" s="30"/>
      <c r="J346" s="30"/>
      <c r="K346" s="31" t="s">
        <v>86</v>
      </c>
      <c r="L346" s="31" t="s">
        <v>108</v>
      </c>
      <c r="M346" s="30" t="s">
        <v>1648</v>
      </c>
      <c r="N346" s="30" t="s">
        <v>1112</v>
      </c>
      <c r="O346" s="31" t="s">
        <v>108</v>
      </c>
      <c r="P346" s="31" t="s">
        <v>105</v>
      </c>
      <c r="Q346" s="30" t="s">
        <v>1113</v>
      </c>
      <c r="R346" s="30" t="s">
        <v>1114</v>
      </c>
      <c r="S346" s="29"/>
      <c r="T346" s="31">
        <v>194</v>
      </c>
      <c r="U346" s="32">
        <v>1.2933333333333301</v>
      </c>
      <c r="V346" s="31">
        <v>194</v>
      </c>
      <c r="W346" s="31">
        <v>0</v>
      </c>
      <c r="X346" s="28" t="s">
        <v>1312</v>
      </c>
      <c r="Z346" s="24"/>
      <c r="AA346" s="23"/>
    </row>
    <row r="347" spans="1:27" s="22" customFormat="1" ht="52.5" customHeight="1">
      <c r="A347" s="41" t="s">
        <v>1716</v>
      </c>
      <c r="B347" s="40" t="s">
        <v>1816</v>
      </c>
      <c r="C347" s="30" t="s">
        <v>1103</v>
      </c>
      <c r="D347" s="41">
        <v>226</v>
      </c>
      <c r="E347" s="31" t="s">
        <v>82</v>
      </c>
      <c r="F347" s="30"/>
      <c r="G347" s="30"/>
      <c r="H347" s="30"/>
      <c r="I347" s="30"/>
      <c r="J347" s="30"/>
      <c r="K347" s="31" t="s">
        <v>86</v>
      </c>
      <c r="L347" s="31" t="s">
        <v>108</v>
      </c>
      <c r="M347" s="30" t="s">
        <v>1649</v>
      </c>
      <c r="N347" s="30" t="s">
        <v>1115</v>
      </c>
      <c r="O347" s="31" t="s">
        <v>108</v>
      </c>
      <c r="P347" s="31" t="s">
        <v>105</v>
      </c>
      <c r="Q347" s="30" t="s">
        <v>1116</v>
      </c>
      <c r="R347" s="30" t="s">
        <v>1117</v>
      </c>
      <c r="S347" s="29"/>
      <c r="T347" s="31">
        <v>131</v>
      </c>
      <c r="U347" s="32">
        <v>6.55</v>
      </c>
      <c r="V347" s="31">
        <v>131</v>
      </c>
      <c r="W347" s="31">
        <v>0</v>
      </c>
      <c r="X347" s="28" t="s">
        <v>1312</v>
      </c>
      <c r="Z347" s="24"/>
      <c r="AA347" s="23"/>
    </row>
    <row r="348" spans="1:27" s="22" customFormat="1" ht="52.5" customHeight="1">
      <c r="A348" s="41" t="s">
        <v>1716</v>
      </c>
      <c r="B348" s="40" t="s">
        <v>1816</v>
      </c>
      <c r="C348" s="30" t="s">
        <v>1103</v>
      </c>
      <c r="D348" s="41">
        <v>226</v>
      </c>
      <c r="E348" s="31" t="s">
        <v>82</v>
      </c>
      <c r="F348" s="30"/>
      <c r="G348" s="30"/>
      <c r="H348" s="30"/>
      <c r="I348" s="30"/>
      <c r="J348" s="30"/>
      <c r="K348" s="31" t="s">
        <v>86</v>
      </c>
      <c r="L348" s="31" t="s">
        <v>108</v>
      </c>
      <c r="M348" s="30" t="s">
        <v>1650</v>
      </c>
      <c r="N348" s="30" t="s">
        <v>1118</v>
      </c>
      <c r="O348" s="31" t="s">
        <v>108</v>
      </c>
      <c r="P348" s="31" t="s">
        <v>105</v>
      </c>
      <c r="Q348" s="30" t="s">
        <v>1119</v>
      </c>
      <c r="R348" s="30" t="s">
        <v>1120</v>
      </c>
      <c r="S348" s="29"/>
      <c r="T348" s="31">
        <v>0</v>
      </c>
      <c r="U348" s="32">
        <v>0</v>
      </c>
      <c r="V348" s="31">
        <v>0</v>
      </c>
      <c r="W348" s="31">
        <v>0</v>
      </c>
      <c r="X348" s="28" t="s">
        <v>1312</v>
      </c>
      <c r="Z348" s="24"/>
      <c r="AA348" s="23"/>
    </row>
    <row r="349" spans="1:27" s="22" customFormat="1" ht="52.5" customHeight="1">
      <c r="A349" s="41" t="s">
        <v>1716</v>
      </c>
      <c r="B349" s="40" t="s">
        <v>1816</v>
      </c>
      <c r="C349" s="30" t="s">
        <v>1103</v>
      </c>
      <c r="D349" s="41">
        <v>226</v>
      </c>
      <c r="E349" s="31" t="s">
        <v>82</v>
      </c>
      <c r="F349" s="30"/>
      <c r="G349" s="30"/>
      <c r="H349" s="30"/>
      <c r="I349" s="30"/>
      <c r="J349" s="30"/>
      <c r="K349" s="31" t="s">
        <v>86</v>
      </c>
      <c r="L349" s="31" t="s">
        <v>108</v>
      </c>
      <c r="M349" s="30" t="s">
        <v>1651</v>
      </c>
      <c r="N349" s="30" t="s">
        <v>1121</v>
      </c>
      <c r="O349" s="31" t="s">
        <v>108</v>
      </c>
      <c r="P349" s="31" t="s">
        <v>105</v>
      </c>
      <c r="Q349" s="30" t="s">
        <v>1122</v>
      </c>
      <c r="R349" s="30" t="s">
        <v>1123</v>
      </c>
      <c r="S349" s="29"/>
      <c r="T349" s="31">
        <v>0</v>
      </c>
      <c r="U349" s="32">
        <v>0</v>
      </c>
      <c r="V349" s="31">
        <v>0</v>
      </c>
      <c r="W349" s="31">
        <v>0</v>
      </c>
      <c r="X349" s="28" t="s">
        <v>1312</v>
      </c>
      <c r="Z349" s="24"/>
      <c r="AA349" s="23"/>
    </row>
    <row r="350" spans="1:27" s="22" customFormat="1" ht="52.5" customHeight="1">
      <c r="A350" s="41" t="s">
        <v>1716</v>
      </c>
      <c r="B350" s="40" t="s">
        <v>1816</v>
      </c>
      <c r="C350" s="30" t="s">
        <v>1103</v>
      </c>
      <c r="D350" s="41">
        <v>226</v>
      </c>
      <c r="E350" s="31" t="s">
        <v>82</v>
      </c>
      <c r="F350" s="30"/>
      <c r="G350" s="30"/>
      <c r="H350" s="30"/>
      <c r="I350" s="30"/>
      <c r="J350" s="30"/>
      <c r="K350" s="31" t="s">
        <v>86</v>
      </c>
      <c r="L350" s="31" t="s">
        <v>108</v>
      </c>
      <c r="M350" s="30" t="s">
        <v>1652</v>
      </c>
      <c r="N350" s="30" t="s">
        <v>1124</v>
      </c>
      <c r="O350" s="31" t="s">
        <v>108</v>
      </c>
      <c r="P350" s="31" t="s">
        <v>105</v>
      </c>
      <c r="Q350" s="30" t="s">
        <v>1125</v>
      </c>
      <c r="R350" s="30" t="s">
        <v>1126</v>
      </c>
      <c r="S350" s="29"/>
      <c r="T350" s="31">
        <v>8</v>
      </c>
      <c r="U350" s="32">
        <v>4</v>
      </c>
      <c r="V350" s="31">
        <v>8</v>
      </c>
      <c r="W350" s="31">
        <v>0</v>
      </c>
      <c r="X350" s="28" t="s">
        <v>1312</v>
      </c>
      <c r="Z350" s="24"/>
      <c r="AA350" s="23"/>
    </row>
    <row r="351" spans="1:27" s="22" customFormat="1" ht="52.5" customHeight="1">
      <c r="A351" s="41" t="s">
        <v>1716</v>
      </c>
      <c r="B351" s="40" t="s">
        <v>1816</v>
      </c>
      <c r="C351" s="30" t="s">
        <v>1103</v>
      </c>
      <c r="D351" s="41">
        <v>226</v>
      </c>
      <c r="E351" s="31" t="s">
        <v>82</v>
      </c>
      <c r="F351" s="30"/>
      <c r="G351" s="30"/>
      <c r="H351" s="30"/>
      <c r="I351" s="30"/>
      <c r="J351" s="30"/>
      <c r="K351" s="31" t="s">
        <v>86</v>
      </c>
      <c r="L351" s="31" t="s">
        <v>108</v>
      </c>
      <c r="M351" s="30" t="s">
        <v>1653</v>
      </c>
      <c r="N351" s="30" t="s">
        <v>1127</v>
      </c>
      <c r="O351" s="31" t="s">
        <v>108</v>
      </c>
      <c r="P351" s="31" t="s">
        <v>105</v>
      </c>
      <c r="Q351" s="30" t="s">
        <v>1128</v>
      </c>
      <c r="R351" s="30" t="s">
        <v>1129</v>
      </c>
      <c r="S351" s="29"/>
      <c r="T351" s="31">
        <v>0</v>
      </c>
      <c r="U351" s="32">
        <v>0</v>
      </c>
      <c r="V351" s="31">
        <v>0</v>
      </c>
      <c r="W351" s="31">
        <v>0</v>
      </c>
      <c r="X351" s="28" t="s">
        <v>1312</v>
      </c>
      <c r="Z351" s="24"/>
      <c r="AA351" s="23"/>
    </row>
    <row r="352" spans="1:27" s="22" customFormat="1" ht="52.5" customHeight="1">
      <c r="A352" s="41" t="s">
        <v>1716</v>
      </c>
      <c r="B352" s="40" t="s">
        <v>1875</v>
      </c>
      <c r="C352" s="30" t="s">
        <v>1130</v>
      </c>
      <c r="D352" s="41">
        <v>241</v>
      </c>
      <c r="E352" s="31" t="s">
        <v>83</v>
      </c>
      <c r="F352" s="30">
        <v>2955253.08</v>
      </c>
      <c r="G352" s="30">
        <v>3256495.75</v>
      </c>
      <c r="H352" s="30">
        <v>12825.42</v>
      </c>
      <c r="I352" s="30">
        <v>0</v>
      </c>
      <c r="J352" s="30">
        <v>2922723.65</v>
      </c>
      <c r="K352" s="31" t="s">
        <v>86</v>
      </c>
      <c r="L352" s="31" t="s">
        <v>87</v>
      </c>
      <c r="M352" s="30" t="s">
        <v>1654</v>
      </c>
      <c r="N352" s="30" t="s">
        <v>88</v>
      </c>
      <c r="O352" s="31" t="s">
        <v>87</v>
      </c>
      <c r="P352" s="31" t="s">
        <v>89</v>
      </c>
      <c r="Q352" s="30" t="s">
        <v>1131</v>
      </c>
      <c r="R352" s="30" t="s">
        <v>1132</v>
      </c>
      <c r="S352" s="29"/>
      <c r="T352" s="32">
        <v>0</v>
      </c>
      <c r="U352" s="32">
        <v>0</v>
      </c>
      <c r="V352" s="31">
        <v>0</v>
      </c>
      <c r="W352" s="31">
        <v>0</v>
      </c>
      <c r="X352" s="28" t="s">
        <v>1310</v>
      </c>
      <c r="Z352" s="24"/>
      <c r="AA352" s="23"/>
    </row>
    <row r="353" spans="1:27" s="22" customFormat="1" ht="52.5" customHeight="1">
      <c r="A353" s="41" t="s">
        <v>1716</v>
      </c>
      <c r="B353" s="40" t="s">
        <v>1875</v>
      </c>
      <c r="C353" s="30" t="s">
        <v>1130</v>
      </c>
      <c r="D353" s="41">
        <v>241</v>
      </c>
      <c r="E353" s="31" t="s">
        <v>83</v>
      </c>
      <c r="F353" s="30"/>
      <c r="G353" s="30"/>
      <c r="H353" s="30"/>
      <c r="I353" s="30"/>
      <c r="J353" s="30"/>
      <c r="K353" s="31" t="s">
        <v>86</v>
      </c>
      <c r="L353" s="31" t="s">
        <v>92</v>
      </c>
      <c r="M353" s="30" t="s">
        <v>1655</v>
      </c>
      <c r="N353" s="30" t="s">
        <v>1133</v>
      </c>
      <c r="O353" s="31" t="s">
        <v>92</v>
      </c>
      <c r="P353" s="31" t="s">
        <v>94</v>
      </c>
      <c r="Q353" s="30" t="s">
        <v>1134</v>
      </c>
      <c r="R353" s="30" t="s">
        <v>1135</v>
      </c>
      <c r="S353" s="29"/>
      <c r="T353" s="32">
        <v>0.89639999999999997</v>
      </c>
      <c r="U353" s="32">
        <v>1.7927999999999999</v>
      </c>
      <c r="V353" s="31">
        <v>66750</v>
      </c>
      <c r="W353" s="31">
        <v>35198</v>
      </c>
      <c r="X353" s="28" t="s">
        <v>1311</v>
      </c>
      <c r="Z353" s="24"/>
      <c r="AA353" s="23"/>
    </row>
    <row r="354" spans="1:27" s="22" customFormat="1" ht="52.5" customHeight="1">
      <c r="A354" s="41" t="s">
        <v>1716</v>
      </c>
      <c r="B354" s="40" t="s">
        <v>1876</v>
      </c>
      <c r="C354" s="30" t="s">
        <v>1130</v>
      </c>
      <c r="D354" s="41">
        <v>241</v>
      </c>
      <c r="E354" s="31" t="s">
        <v>83</v>
      </c>
      <c r="F354" s="30">
        <v>1512345</v>
      </c>
      <c r="G354" s="30">
        <v>2157333</v>
      </c>
      <c r="H354" s="30">
        <v>0</v>
      </c>
      <c r="I354" s="30">
        <v>0</v>
      </c>
      <c r="J354" s="30">
        <v>1872680.98</v>
      </c>
      <c r="K354" s="31" t="s">
        <v>86</v>
      </c>
      <c r="L354" s="31" t="s">
        <v>97</v>
      </c>
      <c r="M354" s="30" t="s">
        <v>1656</v>
      </c>
      <c r="N354" s="30" t="s">
        <v>1136</v>
      </c>
      <c r="O354" s="31" t="s">
        <v>97</v>
      </c>
      <c r="P354" s="31" t="s">
        <v>105</v>
      </c>
      <c r="Q354" s="30" t="s">
        <v>1137</v>
      </c>
      <c r="R354" s="30" t="s">
        <v>1138</v>
      </c>
      <c r="S354" s="29"/>
      <c r="T354" s="31">
        <v>1064000</v>
      </c>
      <c r="U354" s="32">
        <v>0.53200000000000003</v>
      </c>
      <c r="V354" s="31">
        <v>1064000</v>
      </c>
      <c r="W354" s="31">
        <v>0</v>
      </c>
      <c r="X354" s="28" t="s">
        <v>1312</v>
      </c>
      <c r="Z354" s="24"/>
      <c r="AA354" s="23"/>
    </row>
    <row r="355" spans="1:27" s="22" customFormat="1" ht="52.5" customHeight="1">
      <c r="A355" s="41" t="s">
        <v>1716</v>
      </c>
      <c r="B355" s="40" t="s">
        <v>1876</v>
      </c>
      <c r="C355" s="30" t="s">
        <v>1130</v>
      </c>
      <c r="D355" s="41">
        <v>241</v>
      </c>
      <c r="E355" s="31" t="s">
        <v>83</v>
      </c>
      <c r="F355" s="30"/>
      <c r="G355" s="30"/>
      <c r="H355" s="30"/>
      <c r="I355" s="30"/>
      <c r="J355" s="30"/>
      <c r="K355" s="31" t="s">
        <v>86</v>
      </c>
      <c r="L355" s="31" t="s">
        <v>108</v>
      </c>
      <c r="M355" s="30" t="s">
        <v>1657</v>
      </c>
      <c r="N355" s="30" t="s">
        <v>1139</v>
      </c>
      <c r="O355" s="31" t="s">
        <v>108</v>
      </c>
      <c r="P355" s="31" t="s">
        <v>105</v>
      </c>
      <c r="Q355" s="30" t="s">
        <v>1140</v>
      </c>
      <c r="R355" s="30" t="s">
        <v>1141</v>
      </c>
      <c r="S355" s="29"/>
      <c r="T355" s="31">
        <v>17</v>
      </c>
      <c r="U355" s="32">
        <v>5.6666666666666599</v>
      </c>
      <c r="V355" s="31">
        <v>17</v>
      </c>
      <c r="W355" s="31">
        <v>0</v>
      </c>
      <c r="X355" s="28" t="s">
        <v>1312</v>
      </c>
      <c r="Z355" s="24"/>
      <c r="AA355" s="23"/>
    </row>
    <row r="356" spans="1:27" s="22" customFormat="1" ht="52.5" customHeight="1">
      <c r="A356" s="41" t="s">
        <v>1716</v>
      </c>
      <c r="B356" s="40" t="s">
        <v>1876</v>
      </c>
      <c r="C356" s="30" t="s">
        <v>1130</v>
      </c>
      <c r="D356" s="41">
        <v>241</v>
      </c>
      <c r="E356" s="31" t="s">
        <v>83</v>
      </c>
      <c r="F356" s="30"/>
      <c r="G356" s="30"/>
      <c r="H356" s="30"/>
      <c r="I356" s="30"/>
      <c r="J356" s="30"/>
      <c r="K356" s="31" t="s">
        <v>86</v>
      </c>
      <c r="L356" s="31" t="s">
        <v>108</v>
      </c>
      <c r="M356" s="30" t="s">
        <v>1658</v>
      </c>
      <c r="N356" s="30" t="s">
        <v>1142</v>
      </c>
      <c r="O356" s="31" t="s">
        <v>108</v>
      </c>
      <c r="P356" s="31" t="s">
        <v>105</v>
      </c>
      <c r="Q356" s="30" t="s">
        <v>1143</v>
      </c>
      <c r="R356" s="30" t="s">
        <v>1144</v>
      </c>
      <c r="S356" s="29"/>
      <c r="T356" s="31">
        <v>0</v>
      </c>
      <c r="U356" s="32">
        <v>0</v>
      </c>
      <c r="V356" s="31">
        <v>0</v>
      </c>
      <c r="W356" s="31">
        <v>0</v>
      </c>
      <c r="X356" s="28" t="s">
        <v>1312</v>
      </c>
      <c r="Z356" s="24"/>
      <c r="AA356" s="23"/>
    </row>
    <row r="357" spans="1:27" s="22" customFormat="1" ht="52.5" customHeight="1">
      <c r="A357" s="41" t="s">
        <v>1716</v>
      </c>
      <c r="B357" s="40" t="s">
        <v>1876</v>
      </c>
      <c r="C357" s="30" t="s">
        <v>1130</v>
      </c>
      <c r="D357" s="41">
        <v>241</v>
      </c>
      <c r="E357" s="31" t="s">
        <v>83</v>
      </c>
      <c r="F357" s="30"/>
      <c r="G357" s="30"/>
      <c r="H357" s="30"/>
      <c r="I357" s="30"/>
      <c r="J357" s="30"/>
      <c r="K357" s="31" t="s">
        <v>86</v>
      </c>
      <c r="L357" s="31" t="s">
        <v>108</v>
      </c>
      <c r="M357" s="30" t="s">
        <v>1659</v>
      </c>
      <c r="N357" s="30" t="s">
        <v>1145</v>
      </c>
      <c r="O357" s="31" t="s">
        <v>108</v>
      </c>
      <c r="P357" s="31" t="s">
        <v>105</v>
      </c>
      <c r="Q357" s="30" t="s">
        <v>1146</v>
      </c>
      <c r="R357" s="30" t="s">
        <v>1147</v>
      </c>
      <c r="S357" s="29"/>
      <c r="T357" s="31">
        <v>268</v>
      </c>
      <c r="U357" s="32">
        <v>1.48888888888888</v>
      </c>
      <c r="V357" s="31">
        <v>268</v>
      </c>
      <c r="W357" s="31">
        <v>0</v>
      </c>
      <c r="X357" s="28" t="s">
        <v>1312</v>
      </c>
      <c r="Z357" s="24"/>
      <c r="AA357" s="23"/>
    </row>
    <row r="358" spans="1:27" s="22" customFormat="1" ht="52.5" customHeight="1">
      <c r="A358" s="41" t="s">
        <v>1716</v>
      </c>
      <c r="B358" s="40" t="s">
        <v>1876</v>
      </c>
      <c r="C358" s="30" t="s">
        <v>1130</v>
      </c>
      <c r="D358" s="41">
        <v>241</v>
      </c>
      <c r="E358" s="31" t="s">
        <v>83</v>
      </c>
      <c r="F358" s="30"/>
      <c r="G358" s="30"/>
      <c r="H358" s="30"/>
      <c r="I358" s="30"/>
      <c r="J358" s="30"/>
      <c r="K358" s="31" t="s">
        <v>86</v>
      </c>
      <c r="L358" s="31" t="s">
        <v>108</v>
      </c>
      <c r="M358" s="30" t="s">
        <v>1660</v>
      </c>
      <c r="N358" s="30" t="s">
        <v>1148</v>
      </c>
      <c r="O358" s="31" t="s">
        <v>108</v>
      </c>
      <c r="P358" s="31" t="s">
        <v>105</v>
      </c>
      <c r="Q358" s="30" t="s">
        <v>1149</v>
      </c>
      <c r="R358" s="30" t="s">
        <v>1150</v>
      </c>
      <c r="S358" s="29"/>
      <c r="T358" s="31">
        <v>31</v>
      </c>
      <c r="U358" s="32">
        <v>0.51666666666666605</v>
      </c>
      <c r="V358" s="31">
        <v>31</v>
      </c>
      <c r="W358" s="31">
        <v>0</v>
      </c>
      <c r="X358" s="28" t="s">
        <v>1312</v>
      </c>
      <c r="Z358" s="24"/>
      <c r="AA358" s="23"/>
    </row>
    <row r="359" spans="1:27" s="22" customFormat="1" ht="52.5" customHeight="1">
      <c r="A359" s="41" t="s">
        <v>1716</v>
      </c>
      <c r="B359" s="40" t="s">
        <v>1876</v>
      </c>
      <c r="C359" s="30" t="s">
        <v>1130</v>
      </c>
      <c r="D359" s="41">
        <v>241</v>
      </c>
      <c r="E359" s="31" t="s">
        <v>83</v>
      </c>
      <c r="F359" s="30"/>
      <c r="G359" s="30"/>
      <c r="H359" s="30"/>
      <c r="I359" s="30"/>
      <c r="J359" s="30"/>
      <c r="K359" s="31" t="s">
        <v>86</v>
      </c>
      <c r="L359" s="31" t="s">
        <v>108</v>
      </c>
      <c r="M359" s="30" t="s">
        <v>1661</v>
      </c>
      <c r="N359" s="30" t="s">
        <v>1151</v>
      </c>
      <c r="O359" s="31" t="s">
        <v>108</v>
      </c>
      <c r="P359" s="31" t="s">
        <v>105</v>
      </c>
      <c r="Q359" s="30" t="s">
        <v>1152</v>
      </c>
      <c r="R359" s="30" t="s">
        <v>1153</v>
      </c>
      <c r="S359" s="29"/>
      <c r="T359" s="31">
        <v>53</v>
      </c>
      <c r="U359" s="32">
        <v>3.5333333333333297</v>
      </c>
      <c r="V359" s="31">
        <v>53</v>
      </c>
      <c r="W359" s="31">
        <v>0</v>
      </c>
      <c r="X359" s="28" t="s">
        <v>1312</v>
      </c>
      <c r="Z359" s="24"/>
      <c r="AA359" s="23"/>
    </row>
    <row r="360" spans="1:27" s="22" customFormat="1" ht="52.5" customHeight="1">
      <c r="A360" s="41" t="s">
        <v>1716</v>
      </c>
      <c r="B360" s="40" t="s">
        <v>1876</v>
      </c>
      <c r="C360" s="30" t="s">
        <v>1130</v>
      </c>
      <c r="D360" s="41">
        <v>241</v>
      </c>
      <c r="E360" s="31" t="s">
        <v>83</v>
      </c>
      <c r="F360" s="30"/>
      <c r="G360" s="30"/>
      <c r="H360" s="30"/>
      <c r="I360" s="30"/>
      <c r="J360" s="30"/>
      <c r="K360" s="31" t="s">
        <v>86</v>
      </c>
      <c r="L360" s="31" t="s">
        <v>108</v>
      </c>
      <c r="M360" s="30" t="s">
        <v>1662</v>
      </c>
      <c r="N360" s="30" t="s">
        <v>1154</v>
      </c>
      <c r="O360" s="31" t="s">
        <v>108</v>
      </c>
      <c r="P360" s="31" t="s">
        <v>105</v>
      </c>
      <c r="Q360" s="30" t="s">
        <v>1155</v>
      </c>
      <c r="R360" s="30" t="s">
        <v>1156</v>
      </c>
      <c r="S360" s="29"/>
      <c r="T360" s="31">
        <v>85</v>
      </c>
      <c r="U360" s="32">
        <v>5.6666666666666599</v>
      </c>
      <c r="V360" s="31">
        <v>85</v>
      </c>
      <c r="W360" s="31">
        <v>0</v>
      </c>
      <c r="X360" s="28" t="s">
        <v>1312</v>
      </c>
      <c r="Z360" s="24"/>
      <c r="AA360" s="23"/>
    </row>
    <row r="361" spans="1:27" s="22" customFormat="1" ht="52.5" customHeight="1">
      <c r="A361" s="41" t="s">
        <v>1716</v>
      </c>
      <c r="B361" s="40" t="s">
        <v>1876</v>
      </c>
      <c r="C361" s="30" t="s">
        <v>1130</v>
      </c>
      <c r="D361" s="41">
        <v>241</v>
      </c>
      <c r="E361" s="31" t="s">
        <v>83</v>
      </c>
      <c r="F361" s="30"/>
      <c r="G361" s="30"/>
      <c r="H361" s="30"/>
      <c r="I361" s="30"/>
      <c r="J361" s="30"/>
      <c r="K361" s="31" t="s">
        <v>86</v>
      </c>
      <c r="L361" s="31" t="s">
        <v>108</v>
      </c>
      <c r="M361" s="30" t="s">
        <v>1663</v>
      </c>
      <c r="N361" s="30" t="s">
        <v>1157</v>
      </c>
      <c r="O361" s="31" t="s">
        <v>108</v>
      </c>
      <c r="P361" s="31" t="s">
        <v>105</v>
      </c>
      <c r="Q361" s="30" t="s">
        <v>1158</v>
      </c>
      <c r="R361" s="30" t="s">
        <v>1159</v>
      </c>
      <c r="S361" s="29"/>
      <c r="T361" s="31">
        <v>26</v>
      </c>
      <c r="U361" s="32">
        <v>1.7333333333333301</v>
      </c>
      <c r="V361" s="31">
        <v>26</v>
      </c>
      <c r="W361" s="31">
        <v>0</v>
      </c>
      <c r="X361" s="28" t="s">
        <v>1312</v>
      </c>
      <c r="Z361" s="24"/>
      <c r="AA361" s="23"/>
    </row>
    <row r="362" spans="1:27" s="22" customFormat="1" ht="52.5" customHeight="1">
      <c r="A362" s="41" t="s">
        <v>1716</v>
      </c>
      <c r="B362" s="40" t="s">
        <v>1876</v>
      </c>
      <c r="C362" s="30" t="s">
        <v>1130</v>
      </c>
      <c r="D362" s="41">
        <v>241</v>
      </c>
      <c r="E362" s="31" t="s">
        <v>83</v>
      </c>
      <c r="F362" s="30"/>
      <c r="G362" s="30"/>
      <c r="H362" s="30"/>
      <c r="I362" s="30"/>
      <c r="J362" s="30"/>
      <c r="K362" s="31" t="s">
        <v>86</v>
      </c>
      <c r="L362" s="31" t="s">
        <v>108</v>
      </c>
      <c r="M362" s="30" t="s">
        <v>1664</v>
      </c>
      <c r="N362" s="30" t="s">
        <v>1160</v>
      </c>
      <c r="O362" s="31" t="s">
        <v>108</v>
      </c>
      <c r="P362" s="31" t="s">
        <v>105</v>
      </c>
      <c r="Q362" s="30" t="s">
        <v>1161</v>
      </c>
      <c r="R362" s="30" t="s">
        <v>1162</v>
      </c>
      <c r="S362" s="29"/>
      <c r="T362" s="31">
        <v>31</v>
      </c>
      <c r="U362" s="32">
        <v>2.5833333333333299</v>
      </c>
      <c r="V362" s="31">
        <v>31</v>
      </c>
      <c r="W362" s="31">
        <v>0</v>
      </c>
      <c r="X362" s="28" t="s">
        <v>1312</v>
      </c>
      <c r="Z362" s="24"/>
      <c r="AA362" s="23"/>
    </row>
    <row r="363" spans="1:27" s="22" customFormat="1" ht="52.5" customHeight="1">
      <c r="A363" s="41" t="s">
        <v>1716</v>
      </c>
      <c r="B363" s="40" t="s">
        <v>1876</v>
      </c>
      <c r="C363" s="30" t="s">
        <v>1130</v>
      </c>
      <c r="D363" s="41">
        <v>241</v>
      </c>
      <c r="E363" s="31" t="s">
        <v>83</v>
      </c>
      <c r="F363" s="30"/>
      <c r="G363" s="30"/>
      <c r="H363" s="30"/>
      <c r="I363" s="30"/>
      <c r="J363" s="30"/>
      <c r="K363" s="31" t="s">
        <v>86</v>
      </c>
      <c r="L363" s="31" t="s">
        <v>108</v>
      </c>
      <c r="M363" s="30" t="s">
        <v>1665</v>
      </c>
      <c r="N363" s="30" t="s">
        <v>1163</v>
      </c>
      <c r="O363" s="31" t="s">
        <v>108</v>
      </c>
      <c r="P363" s="31" t="s">
        <v>105</v>
      </c>
      <c r="Q363" s="30" t="s">
        <v>1164</v>
      </c>
      <c r="R363" s="30" t="s">
        <v>1165</v>
      </c>
      <c r="S363" s="29"/>
      <c r="T363" s="31">
        <v>129</v>
      </c>
      <c r="U363" s="32">
        <v>10.75</v>
      </c>
      <c r="V363" s="31">
        <v>129</v>
      </c>
      <c r="W363" s="31">
        <v>0</v>
      </c>
      <c r="X363" s="28" t="s">
        <v>1312</v>
      </c>
      <c r="Z363" s="24"/>
      <c r="AA363" s="23"/>
    </row>
    <row r="364" spans="1:27" s="22" customFormat="1" ht="52.5" customHeight="1">
      <c r="A364" s="41" t="s">
        <v>1716</v>
      </c>
      <c r="B364" s="40" t="s">
        <v>1723</v>
      </c>
      <c r="C364" s="30" t="s">
        <v>1166</v>
      </c>
      <c r="D364" s="30">
        <v>183</v>
      </c>
      <c r="E364" s="31" t="s">
        <v>1167</v>
      </c>
      <c r="F364" s="30">
        <v>1414134.19</v>
      </c>
      <c r="G364" s="30">
        <v>1601274.19</v>
      </c>
      <c r="H364" s="30">
        <v>5629.26</v>
      </c>
      <c r="I364" s="30">
        <v>0</v>
      </c>
      <c r="J364" s="30">
        <v>1513563.1</v>
      </c>
      <c r="K364" s="31" t="s">
        <v>86</v>
      </c>
      <c r="L364" s="31" t="s">
        <v>87</v>
      </c>
      <c r="M364" s="30" t="s">
        <v>1666</v>
      </c>
      <c r="N364" s="30" t="s">
        <v>1168</v>
      </c>
      <c r="O364" s="31" t="s">
        <v>87</v>
      </c>
      <c r="P364" s="31" t="s">
        <v>89</v>
      </c>
      <c r="Q364" s="30" t="s">
        <v>1169</v>
      </c>
      <c r="R364" s="30" t="s">
        <v>1170</v>
      </c>
      <c r="S364" s="29"/>
      <c r="T364" s="32">
        <v>0.1003</v>
      </c>
      <c r="U364" s="32">
        <v>0.12537499999999902</v>
      </c>
      <c r="V364" s="31">
        <v>2981309</v>
      </c>
      <c r="W364" s="31">
        <v>29709670</v>
      </c>
      <c r="X364" s="28" t="s">
        <v>1310</v>
      </c>
      <c r="Z364" s="24"/>
      <c r="AA364" s="23"/>
    </row>
    <row r="365" spans="1:27" s="22" customFormat="1" ht="52.5" customHeight="1">
      <c r="A365" s="41" t="s">
        <v>1716</v>
      </c>
      <c r="B365" s="40" t="s">
        <v>1723</v>
      </c>
      <c r="C365" s="30" t="s">
        <v>1166</v>
      </c>
      <c r="D365" s="30">
        <v>183</v>
      </c>
      <c r="E365" s="31" t="s">
        <v>1167</v>
      </c>
      <c r="F365" s="30"/>
      <c r="G365" s="30"/>
      <c r="H365" s="30"/>
      <c r="I365" s="30"/>
      <c r="J365" s="30"/>
      <c r="K365" s="31" t="s">
        <v>86</v>
      </c>
      <c r="L365" s="31" t="s">
        <v>92</v>
      </c>
      <c r="M365" s="30" t="s">
        <v>1667</v>
      </c>
      <c r="N365" s="30" t="s">
        <v>1171</v>
      </c>
      <c r="O365" s="31" t="s">
        <v>92</v>
      </c>
      <c r="P365" s="31" t="s">
        <v>89</v>
      </c>
      <c r="Q365" s="30" t="s">
        <v>1172</v>
      </c>
      <c r="R365" s="30" t="s">
        <v>1173</v>
      </c>
      <c r="S365" s="29"/>
      <c r="T365" s="32">
        <v>2.2000000000000001E-3</v>
      </c>
      <c r="U365" s="32">
        <v>5.4999999999999901E-3</v>
      </c>
      <c r="V365" s="31">
        <v>972</v>
      </c>
      <c r="W365" s="31">
        <v>449545</v>
      </c>
      <c r="X365" s="28" t="s">
        <v>1310</v>
      </c>
      <c r="Z365" s="24"/>
      <c r="AA365" s="23"/>
    </row>
    <row r="366" spans="1:27" s="22" customFormat="1" ht="52.5" customHeight="1">
      <c r="A366" s="41" t="s">
        <v>1716</v>
      </c>
      <c r="B366" s="40" t="s">
        <v>1724</v>
      </c>
      <c r="C366" s="30" t="s">
        <v>1166</v>
      </c>
      <c r="D366" s="30">
        <v>183</v>
      </c>
      <c r="E366" s="31" t="s">
        <v>1167</v>
      </c>
      <c r="F366" s="30">
        <v>218000</v>
      </c>
      <c r="G366" s="30">
        <v>834120</v>
      </c>
      <c r="H366" s="30">
        <v>0</v>
      </c>
      <c r="I366" s="30">
        <v>0</v>
      </c>
      <c r="J366" s="30">
        <v>641479.4</v>
      </c>
      <c r="K366" s="31" t="s">
        <v>86</v>
      </c>
      <c r="L366" s="31" t="s">
        <v>97</v>
      </c>
      <c r="M366" s="30"/>
      <c r="N366" s="30" t="s">
        <v>1174</v>
      </c>
      <c r="O366" s="31" t="s">
        <v>97</v>
      </c>
      <c r="P366" s="31" t="s">
        <v>105</v>
      </c>
      <c r="Q366" s="30" t="s">
        <v>1175</v>
      </c>
      <c r="R366" s="30" t="s">
        <v>1176</v>
      </c>
      <c r="S366" s="29"/>
      <c r="T366" s="31">
        <v>122</v>
      </c>
      <c r="U366" s="32">
        <v>61</v>
      </c>
      <c r="V366" s="31">
        <v>122</v>
      </c>
      <c r="W366" s="31">
        <v>0</v>
      </c>
      <c r="X366" s="28" t="s">
        <v>1312</v>
      </c>
      <c r="Z366" s="24"/>
      <c r="AA366" s="23"/>
    </row>
    <row r="367" spans="1:27" s="22" customFormat="1" ht="52.5" customHeight="1">
      <c r="A367" s="41" t="s">
        <v>1716</v>
      </c>
      <c r="B367" s="40" t="s">
        <v>1725</v>
      </c>
      <c r="C367" s="30" t="s">
        <v>1166</v>
      </c>
      <c r="D367" s="30">
        <v>183</v>
      </c>
      <c r="E367" s="31" t="s">
        <v>1167</v>
      </c>
      <c r="F367" s="30">
        <v>2500</v>
      </c>
      <c r="G367" s="30">
        <v>703723.04</v>
      </c>
      <c r="H367" s="30">
        <v>0</v>
      </c>
      <c r="I367" s="30">
        <v>0</v>
      </c>
      <c r="J367" s="30">
        <v>675219.95</v>
      </c>
      <c r="K367" s="31" t="s">
        <v>86</v>
      </c>
      <c r="L367" s="31" t="s">
        <v>97</v>
      </c>
      <c r="M367" s="30" t="s">
        <v>1668</v>
      </c>
      <c r="N367" s="30" t="s">
        <v>1177</v>
      </c>
      <c r="O367" s="31" t="s">
        <v>97</v>
      </c>
      <c r="P367" s="31" t="s">
        <v>105</v>
      </c>
      <c r="Q367" s="30" t="s">
        <v>1178</v>
      </c>
      <c r="R367" s="30" t="s">
        <v>1179</v>
      </c>
      <c r="S367" s="29"/>
      <c r="T367" s="31">
        <v>36</v>
      </c>
      <c r="U367" s="32">
        <v>6</v>
      </c>
      <c r="V367" s="31">
        <v>36</v>
      </c>
      <c r="W367" s="31">
        <v>0</v>
      </c>
      <c r="X367" s="28" t="s">
        <v>1312</v>
      </c>
      <c r="Z367" s="24"/>
      <c r="AA367" s="23"/>
    </row>
    <row r="368" spans="1:27" s="22" customFormat="1" ht="52.5" customHeight="1">
      <c r="A368" s="41" t="s">
        <v>1716</v>
      </c>
      <c r="B368" s="40" t="s">
        <v>1726</v>
      </c>
      <c r="C368" s="30" t="s">
        <v>1166</v>
      </c>
      <c r="D368" s="30">
        <v>183</v>
      </c>
      <c r="E368" s="31" t="s">
        <v>1167</v>
      </c>
      <c r="F368" s="30">
        <v>400000</v>
      </c>
      <c r="G368" s="30">
        <v>90960</v>
      </c>
      <c r="H368" s="30">
        <v>0</v>
      </c>
      <c r="I368" s="30">
        <v>0</v>
      </c>
      <c r="J368" s="30">
        <v>90960</v>
      </c>
      <c r="K368" s="31" t="s">
        <v>86</v>
      </c>
      <c r="L368" s="31" t="s">
        <v>97</v>
      </c>
      <c r="M368" s="30" t="s">
        <v>1669</v>
      </c>
      <c r="N368" s="30" t="s">
        <v>1180</v>
      </c>
      <c r="O368" s="31" t="s">
        <v>97</v>
      </c>
      <c r="P368" s="31" t="s">
        <v>105</v>
      </c>
      <c r="Q368" s="30" t="s">
        <v>1178</v>
      </c>
      <c r="R368" s="30" t="s">
        <v>1181</v>
      </c>
      <c r="S368" s="29"/>
      <c r="T368" s="31">
        <v>26</v>
      </c>
      <c r="U368" s="32">
        <v>13</v>
      </c>
      <c r="V368" s="31">
        <v>26</v>
      </c>
      <c r="W368" s="31">
        <v>0</v>
      </c>
      <c r="X368" s="28" t="s">
        <v>1312</v>
      </c>
      <c r="Z368" s="24"/>
      <c r="AA368" s="23"/>
    </row>
    <row r="369" spans="1:27" s="22" customFormat="1" ht="52.5" customHeight="1">
      <c r="A369" s="41" t="s">
        <v>1716</v>
      </c>
      <c r="B369" s="40" t="s">
        <v>1727</v>
      </c>
      <c r="C369" s="30" t="s">
        <v>1166</v>
      </c>
      <c r="D369" s="30">
        <v>183</v>
      </c>
      <c r="E369" s="31" t="s">
        <v>1167</v>
      </c>
      <c r="F369" s="30">
        <v>200000</v>
      </c>
      <c r="G369" s="30">
        <v>0</v>
      </c>
      <c r="H369" s="30">
        <v>0</v>
      </c>
      <c r="I369" s="30">
        <v>0</v>
      </c>
      <c r="J369" s="30">
        <v>0</v>
      </c>
      <c r="K369" s="31" t="s">
        <v>86</v>
      </c>
      <c r="L369" s="31" t="s">
        <v>97</v>
      </c>
      <c r="M369" s="30" t="s">
        <v>1670</v>
      </c>
      <c r="N369" s="30" t="s">
        <v>1182</v>
      </c>
      <c r="O369" s="31" t="s">
        <v>97</v>
      </c>
      <c r="P369" s="31" t="s">
        <v>105</v>
      </c>
      <c r="Q369" s="30" t="s">
        <v>1183</v>
      </c>
      <c r="R369" s="30" t="s">
        <v>1184</v>
      </c>
      <c r="S369" s="29"/>
      <c r="T369" s="31">
        <v>0</v>
      </c>
      <c r="U369" s="32">
        <v>0</v>
      </c>
      <c r="V369" s="31">
        <v>0</v>
      </c>
      <c r="W369" s="31">
        <v>0</v>
      </c>
      <c r="X369" s="28" t="s">
        <v>1312</v>
      </c>
      <c r="Z369" s="24"/>
      <c r="AA369" s="23"/>
    </row>
    <row r="370" spans="1:27" s="22" customFormat="1" ht="52.5" customHeight="1">
      <c r="A370" s="41" t="s">
        <v>1716</v>
      </c>
      <c r="B370" s="40" t="s">
        <v>1724</v>
      </c>
      <c r="C370" s="30" t="s">
        <v>1166</v>
      </c>
      <c r="D370" s="30">
        <v>183</v>
      </c>
      <c r="E370" s="31" t="s">
        <v>1167</v>
      </c>
      <c r="F370" s="30"/>
      <c r="G370" s="30"/>
      <c r="H370" s="30"/>
      <c r="I370" s="30"/>
      <c r="J370" s="30"/>
      <c r="K370" s="31" t="s">
        <v>86</v>
      </c>
      <c r="L370" s="31" t="s">
        <v>108</v>
      </c>
      <c r="M370" s="30" t="s">
        <v>1671</v>
      </c>
      <c r="N370" s="30" t="s">
        <v>1185</v>
      </c>
      <c r="O370" s="31" t="s">
        <v>108</v>
      </c>
      <c r="P370" s="31" t="s">
        <v>105</v>
      </c>
      <c r="Q370" s="30" t="s">
        <v>1186</v>
      </c>
      <c r="R370" s="30" t="s">
        <v>1187</v>
      </c>
      <c r="S370" s="29"/>
      <c r="T370" s="31">
        <v>319</v>
      </c>
      <c r="U370" s="32">
        <v>1.276</v>
      </c>
      <c r="V370" s="31">
        <v>319</v>
      </c>
      <c r="W370" s="31">
        <v>0</v>
      </c>
      <c r="X370" s="28" t="s">
        <v>1312</v>
      </c>
      <c r="Z370" s="24"/>
      <c r="AA370" s="23"/>
    </row>
    <row r="371" spans="1:27" s="22" customFormat="1" ht="52.5" customHeight="1">
      <c r="A371" s="41" t="s">
        <v>1716</v>
      </c>
      <c r="B371" s="40" t="s">
        <v>1724</v>
      </c>
      <c r="C371" s="30" t="s">
        <v>1166</v>
      </c>
      <c r="D371" s="30">
        <v>183</v>
      </c>
      <c r="E371" s="31" t="s">
        <v>1167</v>
      </c>
      <c r="F371" s="30"/>
      <c r="G371" s="30"/>
      <c r="H371" s="30"/>
      <c r="I371" s="30"/>
      <c r="J371" s="30"/>
      <c r="K371" s="31" t="s">
        <v>86</v>
      </c>
      <c r="L371" s="31" t="s">
        <v>108</v>
      </c>
      <c r="M371" s="30" t="s">
        <v>1672</v>
      </c>
      <c r="N371" s="30" t="s">
        <v>1188</v>
      </c>
      <c r="O371" s="31" t="s">
        <v>108</v>
      </c>
      <c r="P371" s="31" t="s">
        <v>105</v>
      </c>
      <c r="Q371" s="30" t="s">
        <v>1189</v>
      </c>
      <c r="R371" s="30" t="s">
        <v>1190</v>
      </c>
      <c r="S371" s="29"/>
      <c r="T371" s="31">
        <v>292</v>
      </c>
      <c r="U371" s="32">
        <v>24.3333333333333</v>
      </c>
      <c r="V371" s="31">
        <v>292</v>
      </c>
      <c r="W371" s="31">
        <v>0</v>
      </c>
      <c r="X371" s="28" t="s">
        <v>1312</v>
      </c>
      <c r="Z371" s="24"/>
      <c r="AA371" s="23"/>
    </row>
    <row r="372" spans="1:27" s="22" customFormat="1" ht="52.5" customHeight="1">
      <c r="A372" s="41" t="s">
        <v>1716</v>
      </c>
      <c r="B372" s="31" t="s">
        <v>1725</v>
      </c>
      <c r="C372" s="30" t="s">
        <v>1166</v>
      </c>
      <c r="D372" s="30">
        <v>183</v>
      </c>
      <c r="E372" s="31" t="s">
        <v>1167</v>
      </c>
      <c r="F372" s="30"/>
      <c r="G372" s="30"/>
      <c r="H372" s="30"/>
      <c r="I372" s="30"/>
      <c r="J372" s="30"/>
      <c r="K372" s="31" t="s">
        <v>86</v>
      </c>
      <c r="L372" s="31" t="s">
        <v>108</v>
      </c>
      <c r="M372" s="30" t="s">
        <v>1673</v>
      </c>
      <c r="N372" s="30" t="s">
        <v>1191</v>
      </c>
      <c r="O372" s="31" t="s">
        <v>108</v>
      </c>
      <c r="P372" s="31" t="s">
        <v>105</v>
      </c>
      <c r="Q372" s="30" t="s">
        <v>1192</v>
      </c>
      <c r="R372" s="30" t="s">
        <v>1193</v>
      </c>
      <c r="S372" s="29"/>
      <c r="T372" s="31">
        <v>36</v>
      </c>
      <c r="U372" s="32">
        <v>3</v>
      </c>
      <c r="V372" s="31">
        <v>36</v>
      </c>
      <c r="W372" s="31">
        <v>0</v>
      </c>
      <c r="X372" s="28" t="s">
        <v>1312</v>
      </c>
      <c r="Z372" s="24"/>
      <c r="AA372" s="23"/>
    </row>
    <row r="373" spans="1:27" s="22" customFormat="1" ht="52.5" customHeight="1">
      <c r="A373" s="41" t="s">
        <v>1716</v>
      </c>
      <c r="B373" s="31" t="s">
        <v>1726</v>
      </c>
      <c r="C373" s="30" t="s">
        <v>1166</v>
      </c>
      <c r="D373" s="30">
        <v>183</v>
      </c>
      <c r="E373" s="31" t="s">
        <v>1167</v>
      </c>
      <c r="F373" s="30"/>
      <c r="G373" s="30"/>
      <c r="H373" s="30"/>
      <c r="I373" s="30"/>
      <c r="J373" s="30"/>
      <c r="K373" s="31" t="s">
        <v>86</v>
      </c>
      <c r="L373" s="31" t="s">
        <v>108</v>
      </c>
      <c r="M373" s="30" t="s">
        <v>1674</v>
      </c>
      <c r="N373" s="30" t="s">
        <v>1194</v>
      </c>
      <c r="O373" s="31" t="s">
        <v>108</v>
      </c>
      <c r="P373" s="31" t="s">
        <v>105</v>
      </c>
      <c r="Q373" s="30" t="s">
        <v>1195</v>
      </c>
      <c r="R373" s="30" t="s">
        <v>1196</v>
      </c>
      <c r="S373" s="29"/>
      <c r="T373" s="31">
        <v>315</v>
      </c>
      <c r="U373" s="32">
        <v>13.125</v>
      </c>
      <c r="V373" s="31">
        <v>315</v>
      </c>
      <c r="W373" s="31">
        <v>0</v>
      </c>
      <c r="X373" s="28" t="s">
        <v>1312</v>
      </c>
      <c r="Z373" s="24"/>
      <c r="AA373" s="23"/>
    </row>
    <row r="374" spans="1:27" s="22" customFormat="1" ht="52.5" customHeight="1">
      <c r="A374" s="41" t="s">
        <v>1716</v>
      </c>
      <c r="B374" s="31" t="s">
        <v>1726</v>
      </c>
      <c r="C374" s="30" t="s">
        <v>1166</v>
      </c>
      <c r="D374" s="30">
        <v>183</v>
      </c>
      <c r="E374" s="31" t="s">
        <v>1167</v>
      </c>
      <c r="F374" s="30"/>
      <c r="G374" s="30"/>
      <c r="H374" s="30"/>
      <c r="I374" s="30"/>
      <c r="J374" s="30"/>
      <c r="K374" s="31" t="s">
        <v>86</v>
      </c>
      <c r="L374" s="31" t="s">
        <v>108</v>
      </c>
      <c r="M374" s="30" t="s">
        <v>1675</v>
      </c>
      <c r="N374" s="30" t="s">
        <v>1197</v>
      </c>
      <c r="O374" s="31" t="s">
        <v>108</v>
      </c>
      <c r="P374" s="31" t="s">
        <v>105</v>
      </c>
      <c r="Q374" s="30" t="s">
        <v>1198</v>
      </c>
      <c r="R374" s="30" t="s">
        <v>1199</v>
      </c>
      <c r="S374" s="29"/>
      <c r="T374" s="31">
        <v>315</v>
      </c>
      <c r="U374" s="32">
        <v>26.25</v>
      </c>
      <c r="V374" s="31">
        <v>315</v>
      </c>
      <c r="W374" s="31">
        <v>0</v>
      </c>
      <c r="X374" s="28" t="s">
        <v>1312</v>
      </c>
      <c r="Z374" s="24"/>
      <c r="AA374" s="23"/>
    </row>
    <row r="375" spans="1:27" s="22" customFormat="1" ht="52.5" customHeight="1">
      <c r="A375" s="41" t="s">
        <v>1716</v>
      </c>
      <c r="B375" s="31" t="s">
        <v>1727</v>
      </c>
      <c r="C375" s="30" t="s">
        <v>1166</v>
      </c>
      <c r="D375" s="30">
        <v>183</v>
      </c>
      <c r="E375" s="31" t="s">
        <v>1167</v>
      </c>
      <c r="F375" s="30"/>
      <c r="G375" s="30"/>
      <c r="H375" s="30"/>
      <c r="I375" s="30"/>
      <c r="J375" s="30"/>
      <c r="K375" s="31" t="s">
        <v>86</v>
      </c>
      <c r="L375" s="31" t="s">
        <v>108</v>
      </c>
      <c r="M375" s="30" t="s">
        <v>1676</v>
      </c>
      <c r="N375" s="30" t="s">
        <v>1200</v>
      </c>
      <c r="O375" s="31" t="s">
        <v>108</v>
      </c>
      <c r="P375" s="31" t="s">
        <v>105</v>
      </c>
      <c r="Q375" s="30" t="s">
        <v>1201</v>
      </c>
      <c r="R375" s="30" t="s">
        <v>1202</v>
      </c>
      <c r="S375" s="29"/>
      <c r="T375" s="31">
        <v>164</v>
      </c>
      <c r="U375" s="32">
        <v>0.32799999999999996</v>
      </c>
      <c r="V375" s="31">
        <v>164</v>
      </c>
      <c r="W375" s="31">
        <v>0</v>
      </c>
      <c r="X375" s="28" t="s">
        <v>1312</v>
      </c>
      <c r="Z375" s="24"/>
      <c r="AA375" s="23"/>
    </row>
    <row r="376" spans="1:27" s="22" customFormat="1" ht="52.5" customHeight="1">
      <c r="A376" s="39" t="s">
        <v>1716</v>
      </c>
      <c r="B376" s="40" t="s">
        <v>1791</v>
      </c>
      <c r="C376" s="30" t="s">
        <v>1203</v>
      </c>
      <c r="D376" s="41">
        <v>226</v>
      </c>
      <c r="E376" s="31" t="s">
        <v>1204</v>
      </c>
      <c r="F376" s="35">
        <v>10365553.91</v>
      </c>
      <c r="G376" s="30">
        <v>10632453.539999999</v>
      </c>
      <c r="H376" s="30">
        <v>43028.82</v>
      </c>
      <c r="I376" s="30">
        <v>0</v>
      </c>
      <c r="J376" s="30">
        <v>10336484.32</v>
      </c>
      <c r="K376" s="31" t="s">
        <v>86</v>
      </c>
      <c r="L376" s="31" t="s">
        <v>87</v>
      </c>
      <c r="M376" s="30" t="s">
        <v>1677</v>
      </c>
      <c r="N376" s="30" t="s">
        <v>1205</v>
      </c>
      <c r="O376" s="31" t="s">
        <v>87</v>
      </c>
      <c r="P376" s="31" t="s">
        <v>89</v>
      </c>
      <c r="Q376" s="30" t="s">
        <v>270</v>
      </c>
      <c r="R376" s="30" t="s">
        <v>1206</v>
      </c>
      <c r="S376" s="29"/>
      <c r="T376" s="32">
        <v>0.91579999999999995</v>
      </c>
      <c r="U376" s="32">
        <v>1.1447499999999999</v>
      </c>
      <c r="V376" s="31">
        <v>707</v>
      </c>
      <c r="W376" s="31">
        <v>772</v>
      </c>
      <c r="X376" s="28" t="s">
        <v>1310</v>
      </c>
      <c r="Z376" s="24"/>
      <c r="AA376" s="23"/>
    </row>
    <row r="377" spans="1:27" s="22" customFormat="1" ht="52.5" customHeight="1">
      <c r="A377" s="39" t="s">
        <v>1716</v>
      </c>
      <c r="B377" s="40" t="s">
        <v>1791</v>
      </c>
      <c r="C377" s="30" t="s">
        <v>1203</v>
      </c>
      <c r="D377" s="41">
        <v>226</v>
      </c>
      <c r="E377" s="31" t="s">
        <v>1204</v>
      </c>
      <c r="G377" s="30"/>
      <c r="H377" s="30"/>
      <c r="I377" s="30"/>
      <c r="J377" s="30"/>
      <c r="K377" s="31" t="s">
        <v>86</v>
      </c>
      <c r="L377" s="31" t="s">
        <v>92</v>
      </c>
      <c r="M377" s="30" t="s">
        <v>1678</v>
      </c>
      <c r="N377" s="30" t="s">
        <v>1207</v>
      </c>
      <c r="O377" s="31" t="s">
        <v>92</v>
      </c>
      <c r="P377" s="31" t="s">
        <v>89</v>
      </c>
      <c r="Q377" s="30" t="s">
        <v>1208</v>
      </c>
      <c r="R377" s="30" t="s">
        <v>1209</v>
      </c>
      <c r="S377" s="29"/>
      <c r="T377" s="32">
        <v>0.91579999999999995</v>
      </c>
      <c r="U377" s="32">
        <v>1.1447499999999999</v>
      </c>
      <c r="V377" s="31">
        <v>707</v>
      </c>
      <c r="W377" s="31">
        <v>772</v>
      </c>
      <c r="X377" s="28" t="s">
        <v>1310</v>
      </c>
      <c r="Z377" s="24"/>
      <c r="AA377" s="23"/>
    </row>
    <row r="378" spans="1:27" s="22" customFormat="1" ht="52.5" customHeight="1">
      <c r="A378" s="39" t="s">
        <v>1716</v>
      </c>
      <c r="B378" s="40" t="s">
        <v>1792</v>
      </c>
      <c r="C378" s="30" t="s">
        <v>1203</v>
      </c>
      <c r="D378" s="41">
        <v>226</v>
      </c>
      <c r="E378" s="31" t="s">
        <v>1204</v>
      </c>
      <c r="F378" s="30">
        <v>2353000</v>
      </c>
      <c r="G378" s="30">
        <v>2375250</v>
      </c>
      <c r="H378" s="30">
        <v>0</v>
      </c>
      <c r="I378" s="30">
        <v>0</v>
      </c>
      <c r="J378" s="30">
        <v>2341978.2799999998</v>
      </c>
      <c r="K378" s="31" t="s">
        <v>86</v>
      </c>
      <c r="L378" s="31" t="s">
        <v>97</v>
      </c>
      <c r="M378" s="30" t="s">
        <v>1679</v>
      </c>
      <c r="N378" s="30" t="s">
        <v>1210</v>
      </c>
      <c r="O378" s="31" t="s">
        <v>97</v>
      </c>
      <c r="P378" s="31" t="s">
        <v>89</v>
      </c>
      <c r="Q378" s="30" t="s">
        <v>1211</v>
      </c>
      <c r="R378" s="30" t="s">
        <v>1212</v>
      </c>
      <c r="S378" s="29"/>
      <c r="T378" s="32">
        <v>1.0487</v>
      </c>
      <c r="U378" s="32">
        <v>1.310875</v>
      </c>
      <c r="V378" s="31">
        <v>20245</v>
      </c>
      <c r="W378" s="31">
        <v>19304</v>
      </c>
      <c r="X378" s="28" t="s">
        <v>1310</v>
      </c>
      <c r="Z378" s="24"/>
      <c r="AA378" s="23"/>
    </row>
    <row r="379" spans="1:27" s="22" customFormat="1" ht="52.5" customHeight="1">
      <c r="A379" s="39" t="s">
        <v>1716</v>
      </c>
      <c r="B379" s="40" t="s">
        <v>1793</v>
      </c>
      <c r="C379" s="30" t="s">
        <v>1203</v>
      </c>
      <c r="D379" s="41">
        <v>226</v>
      </c>
      <c r="E379" s="31" t="s">
        <v>1204</v>
      </c>
      <c r="F379" s="30">
        <v>2319000</v>
      </c>
      <c r="G379" s="30">
        <v>2347000</v>
      </c>
      <c r="H379" s="30">
        <v>0</v>
      </c>
      <c r="I379" s="30">
        <v>0</v>
      </c>
      <c r="J379" s="30">
        <v>2338013.06</v>
      </c>
      <c r="K379" s="31" t="s">
        <v>86</v>
      </c>
      <c r="L379" s="31" t="s">
        <v>97</v>
      </c>
      <c r="M379" s="30" t="s">
        <v>1680</v>
      </c>
      <c r="N379" s="30" t="s">
        <v>1213</v>
      </c>
      <c r="O379" s="31" t="s">
        <v>97</v>
      </c>
      <c r="P379" s="31" t="s">
        <v>89</v>
      </c>
      <c r="Q379" s="30" t="s">
        <v>1214</v>
      </c>
      <c r="R379" s="30" t="s">
        <v>1215</v>
      </c>
      <c r="S379" s="29"/>
      <c r="T379" s="32">
        <v>0.99829999999999997</v>
      </c>
      <c r="U379" s="32">
        <v>1.1744705882352902</v>
      </c>
      <c r="V379" s="31">
        <v>566257</v>
      </c>
      <c r="W379" s="31">
        <v>567194</v>
      </c>
      <c r="X379" s="28" t="s">
        <v>1310</v>
      </c>
      <c r="Z379" s="24"/>
      <c r="AA379" s="23"/>
    </row>
    <row r="380" spans="1:27" s="22" customFormat="1" ht="52.5" customHeight="1">
      <c r="A380" s="39" t="s">
        <v>1716</v>
      </c>
      <c r="B380" s="40" t="s">
        <v>1794</v>
      </c>
      <c r="C380" s="30" t="s">
        <v>1203</v>
      </c>
      <c r="D380" s="41">
        <v>226</v>
      </c>
      <c r="E380" s="31" t="s">
        <v>1204</v>
      </c>
      <c r="F380" s="30">
        <v>1000</v>
      </c>
      <c r="G380" s="30">
        <v>1000</v>
      </c>
      <c r="H380" s="30">
        <v>0</v>
      </c>
      <c r="I380" s="30">
        <v>0</v>
      </c>
      <c r="J380" s="30">
        <v>177</v>
      </c>
      <c r="K380" s="31" t="s">
        <v>86</v>
      </c>
      <c r="L380" s="31" t="s">
        <v>97</v>
      </c>
      <c r="M380" s="30" t="s">
        <v>1681</v>
      </c>
      <c r="N380" s="30" t="s">
        <v>1216</v>
      </c>
      <c r="O380" s="31" t="s">
        <v>97</v>
      </c>
      <c r="P380" s="31" t="s">
        <v>89</v>
      </c>
      <c r="Q380" s="30" t="s">
        <v>1217</v>
      </c>
      <c r="R380" s="30" t="s">
        <v>1218</v>
      </c>
      <c r="S380" s="29"/>
      <c r="T380" s="32">
        <v>0.91610000000000003</v>
      </c>
      <c r="U380" s="32">
        <v>1.14512499999999</v>
      </c>
      <c r="V380" s="31">
        <v>699</v>
      </c>
      <c r="W380" s="31">
        <v>763</v>
      </c>
      <c r="X380" s="28" t="s">
        <v>1310</v>
      </c>
      <c r="Z380" s="24"/>
      <c r="AA380" s="23"/>
    </row>
    <row r="381" spans="1:27" s="22" customFormat="1" ht="52.5" customHeight="1">
      <c r="A381" s="39" t="s">
        <v>1716</v>
      </c>
      <c r="B381" s="40" t="s">
        <v>1795</v>
      </c>
      <c r="C381" s="30" t="s">
        <v>1203</v>
      </c>
      <c r="D381" s="41">
        <v>226</v>
      </c>
      <c r="E381" s="31" t="s">
        <v>1204</v>
      </c>
      <c r="F381" s="30">
        <v>1152000</v>
      </c>
      <c r="G381" s="30">
        <v>1209812.72</v>
      </c>
      <c r="H381" s="30">
        <v>0</v>
      </c>
      <c r="I381" s="30">
        <v>0</v>
      </c>
      <c r="J381" s="30">
        <v>1025650.5</v>
      </c>
      <c r="K381" s="31" t="s">
        <v>86</v>
      </c>
      <c r="L381" s="31" t="s">
        <v>97</v>
      </c>
      <c r="M381" s="30" t="s">
        <v>1682</v>
      </c>
      <c r="N381" s="30" t="s">
        <v>1219</v>
      </c>
      <c r="O381" s="31" t="s">
        <v>97</v>
      </c>
      <c r="P381" s="31" t="s">
        <v>89</v>
      </c>
      <c r="Q381" s="30" t="s">
        <v>1220</v>
      </c>
      <c r="R381" s="30" t="s">
        <v>1221</v>
      </c>
      <c r="S381" s="29"/>
      <c r="T381" s="32">
        <v>0.85470000000000002</v>
      </c>
      <c r="U381" s="32">
        <v>1.0683750000000001</v>
      </c>
      <c r="V381" s="31">
        <v>147</v>
      </c>
      <c r="W381" s="31">
        <v>172</v>
      </c>
      <c r="X381" s="28" t="s">
        <v>1310</v>
      </c>
      <c r="Z381" s="24"/>
      <c r="AA381" s="23"/>
    </row>
    <row r="382" spans="1:27" s="22" customFormat="1" ht="52.5" customHeight="1">
      <c r="A382" s="39" t="s">
        <v>1716</v>
      </c>
      <c r="B382" s="40" t="s">
        <v>1792</v>
      </c>
      <c r="C382" s="30" t="s">
        <v>1203</v>
      </c>
      <c r="D382" s="41">
        <v>226</v>
      </c>
      <c r="E382" s="31" t="s">
        <v>1204</v>
      </c>
      <c r="F382" s="30"/>
      <c r="G382" s="30"/>
      <c r="H382" s="30"/>
      <c r="I382" s="30"/>
      <c r="J382" s="30"/>
      <c r="K382" s="31" t="s">
        <v>86</v>
      </c>
      <c r="L382" s="31" t="s">
        <v>108</v>
      </c>
      <c r="M382" s="30" t="s">
        <v>1683</v>
      </c>
      <c r="N382" s="30" t="s">
        <v>1222</v>
      </c>
      <c r="O382" s="31" t="s">
        <v>108</v>
      </c>
      <c r="P382" s="31" t="s">
        <v>94</v>
      </c>
      <c r="Q382" s="30" t="s">
        <v>1223</v>
      </c>
      <c r="R382" s="30" t="s">
        <v>1224</v>
      </c>
      <c r="S382" s="29"/>
      <c r="T382" s="32">
        <v>5.7000000000000002E-2</v>
      </c>
      <c r="U382" s="32">
        <v>-0.28499999999999998</v>
      </c>
      <c r="V382" s="31">
        <v>760</v>
      </c>
      <c r="W382" s="31">
        <v>719</v>
      </c>
      <c r="X382" s="28" t="s">
        <v>1311</v>
      </c>
      <c r="Z382" s="24"/>
      <c r="AA382" s="23"/>
    </row>
    <row r="383" spans="1:27" s="22" customFormat="1" ht="52.5" customHeight="1">
      <c r="A383" s="39" t="s">
        <v>1716</v>
      </c>
      <c r="B383" s="40" t="s">
        <v>1793</v>
      </c>
      <c r="C383" s="30" t="s">
        <v>1203</v>
      </c>
      <c r="D383" s="41">
        <v>226</v>
      </c>
      <c r="E383" s="31" t="s">
        <v>1204</v>
      </c>
      <c r="F383" s="30"/>
      <c r="G383" s="30"/>
      <c r="H383" s="30"/>
      <c r="I383" s="30"/>
      <c r="J383" s="30"/>
      <c r="K383" s="31" t="s">
        <v>86</v>
      </c>
      <c r="L383" s="31" t="s">
        <v>108</v>
      </c>
      <c r="M383" s="30" t="s">
        <v>1684</v>
      </c>
      <c r="N383" s="30" t="s">
        <v>1225</v>
      </c>
      <c r="O383" s="31" t="s">
        <v>108</v>
      </c>
      <c r="P383" s="31" t="s">
        <v>89</v>
      </c>
      <c r="Q383" s="30" t="s">
        <v>1226</v>
      </c>
      <c r="R383" s="30" t="s">
        <v>1227</v>
      </c>
      <c r="S383" s="29"/>
      <c r="T383" s="32">
        <v>1</v>
      </c>
      <c r="U383" s="32">
        <v>1.25</v>
      </c>
      <c r="V383" s="31">
        <v>1</v>
      </c>
      <c r="W383" s="31">
        <v>1</v>
      </c>
      <c r="X383" s="28" t="s">
        <v>1310</v>
      </c>
      <c r="Z383" s="24"/>
      <c r="AA383" s="23"/>
    </row>
    <row r="384" spans="1:27" s="22" customFormat="1" ht="52.5" customHeight="1">
      <c r="A384" s="39" t="s">
        <v>1716</v>
      </c>
      <c r="B384" s="40" t="s">
        <v>1794</v>
      </c>
      <c r="C384" s="30" t="s">
        <v>1203</v>
      </c>
      <c r="D384" s="41">
        <v>226</v>
      </c>
      <c r="E384" s="31" t="s">
        <v>1204</v>
      </c>
      <c r="F384" s="30"/>
      <c r="G384" s="30"/>
      <c r="H384" s="30"/>
      <c r="I384" s="30"/>
      <c r="J384" s="30"/>
      <c r="K384" s="31" t="s">
        <v>86</v>
      </c>
      <c r="L384" s="31" t="s">
        <v>108</v>
      </c>
      <c r="M384" s="30" t="s">
        <v>1685</v>
      </c>
      <c r="N384" s="30" t="s">
        <v>1228</v>
      </c>
      <c r="O384" s="31" t="s">
        <v>108</v>
      </c>
      <c r="P384" s="31" t="s">
        <v>89</v>
      </c>
      <c r="Q384" s="30" t="s">
        <v>1229</v>
      </c>
      <c r="R384" s="30" t="s">
        <v>1230</v>
      </c>
      <c r="S384" s="29"/>
      <c r="T384" s="32">
        <v>0.91579999999999995</v>
      </c>
      <c r="U384" s="32">
        <v>1.1447499999999999</v>
      </c>
      <c r="V384" s="31">
        <v>707</v>
      </c>
      <c r="W384" s="31">
        <v>772</v>
      </c>
      <c r="X384" s="28" t="s">
        <v>1310</v>
      </c>
      <c r="Z384" s="24"/>
      <c r="AA384" s="23"/>
    </row>
    <row r="385" spans="1:27" s="22" customFormat="1" ht="52.5" customHeight="1">
      <c r="A385" s="39" t="s">
        <v>1716</v>
      </c>
      <c r="B385" s="40" t="s">
        <v>1795</v>
      </c>
      <c r="C385" s="30" t="s">
        <v>1203</v>
      </c>
      <c r="D385" s="41">
        <v>226</v>
      </c>
      <c r="E385" s="31" t="s">
        <v>1204</v>
      </c>
      <c r="F385" s="30"/>
      <c r="G385" s="30"/>
      <c r="H385" s="30"/>
      <c r="I385" s="30"/>
      <c r="J385" s="30"/>
      <c r="K385" s="31" t="s">
        <v>86</v>
      </c>
      <c r="L385" s="31" t="s">
        <v>108</v>
      </c>
      <c r="M385" s="30" t="s">
        <v>1686</v>
      </c>
      <c r="N385" s="30" t="s">
        <v>1231</v>
      </c>
      <c r="O385" s="31" t="s">
        <v>108</v>
      </c>
      <c r="P385" s="31" t="s">
        <v>89</v>
      </c>
      <c r="Q385" s="30" t="s">
        <v>1220</v>
      </c>
      <c r="R385" s="30" t="s">
        <v>1221</v>
      </c>
      <c r="S385" s="29"/>
      <c r="T385" s="32">
        <v>0.85470000000000002</v>
      </c>
      <c r="U385" s="32">
        <v>1.0683750000000001</v>
      </c>
      <c r="V385" s="31">
        <v>147</v>
      </c>
      <c r="W385" s="31">
        <v>172</v>
      </c>
      <c r="X385" s="28" t="s">
        <v>1310</v>
      </c>
      <c r="Z385" s="24"/>
      <c r="AA385" s="23"/>
    </row>
    <row r="386" spans="1:27" ht="52.5" customHeight="1">
      <c r="A386" s="39" t="s">
        <v>1716</v>
      </c>
      <c r="B386" s="40" t="s">
        <v>1817</v>
      </c>
      <c r="C386" s="30" t="s">
        <v>269</v>
      </c>
      <c r="D386" s="41">
        <v>226</v>
      </c>
      <c r="E386" s="31" t="s">
        <v>1232</v>
      </c>
      <c r="F386" s="30">
        <v>3538261.27</v>
      </c>
      <c r="G386" s="30">
        <v>3646220.75</v>
      </c>
      <c r="H386" s="30">
        <v>14275.05</v>
      </c>
      <c r="I386" s="30">
        <v>0</v>
      </c>
      <c r="J386" s="30">
        <v>3541122.68</v>
      </c>
      <c r="K386" s="31" t="s">
        <v>86</v>
      </c>
      <c r="L386" s="31" t="s">
        <v>87</v>
      </c>
      <c r="M386" s="30" t="s">
        <v>1687</v>
      </c>
      <c r="N386" s="30" t="s">
        <v>88</v>
      </c>
      <c r="O386" s="31" t="s">
        <v>87</v>
      </c>
      <c r="P386" s="31" t="s">
        <v>89</v>
      </c>
      <c r="Q386" s="30" t="s">
        <v>270</v>
      </c>
      <c r="R386" s="30" t="s">
        <v>1233</v>
      </c>
      <c r="S386" s="29"/>
      <c r="T386" s="32">
        <v>0.94069999999999998</v>
      </c>
      <c r="U386" s="32">
        <v>1.1067058823529401</v>
      </c>
      <c r="V386" s="31">
        <v>635</v>
      </c>
      <c r="W386" s="31">
        <v>675</v>
      </c>
      <c r="X386" s="28" t="s">
        <v>1310</v>
      </c>
      <c r="Z386" s="24"/>
      <c r="AA386" s="23"/>
    </row>
    <row r="387" spans="1:27" ht="52.5" customHeight="1">
      <c r="A387" s="39" t="s">
        <v>1716</v>
      </c>
      <c r="B387" s="40" t="s">
        <v>1817</v>
      </c>
      <c r="C387" s="30" t="s">
        <v>269</v>
      </c>
      <c r="D387" s="41">
        <v>226</v>
      </c>
      <c r="E387" s="31" t="s">
        <v>1232</v>
      </c>
      <c r="F387" s="30"/>
      <c r="G387" s="30"/>
      <c r="H387" s="30"/>
      <c r="I387" s="30"/>
      <c r="J387" s="30"/>
      <c r="K387" s="31" t="s">
        <v>86</v>
      </c>
      <c r="L387" s="31" t="s">
        <v>92</v>
      </c>
      <c r="M387" s="30" t="s">
        <v>1688</v>
      </c>
      <c r="N387" s="30" t="s">
        <v>272</v>
      </c>
      <c r="O387" s="31" t="s">
        <v>92</v>
      </c>
      <c r="P387" s="31" t="s">
        <v>89</v>
      </c>
      <c r="Q387" s="30" t="s">
        <v>1208</v>
      </c>
      <c r="R387" s="30" t="s">
        <v>1234</v>
      </c>
      <c r="S387" s="29"/>
      <c r="T387" s="32">
        <v>0.94209999999999994</v>
      </c>
      <c r="U387" s="32">
        <v>1.1083529411764699</v>
      </c>
      <c r="V387" s="31">
        <v>635</v>
      </c>
      <c r="W387" s="31">
        <v>674</v>
      </c>
      <c r="X387" s="28" t="s">
        <v>1310</v>
      </c>
      <c r="Z387" s="24"/>
      <c r="AA387" s="23"/>
    </row>
    <row r="388" spans="1:27" ht="52.5" customHeight="1">
      <c r="A388" s="39" t="s">
        <v>1716</v>
      </c>
      <c r="B388" s="40" t="s">
        <v>1818</v>
      </c>
      <c r="C388" s="30" t="s">
        <v>269</v>
      </c>
      <c r="D388" s="41">
        <v>226</v>
      </c>
      <c r="E388" s="31" t="s">
        <v>1232</v>
      </c>
      <c r="F388" s="30">
        <v>370000</v>
      </c>
      <c r="G388" s="30">
        <v>471000</v>
      </c>
      <c r="H388" s="30">
        <v>2158.4</v>
      </c>
      <c r="I388" s="30">
        <v>0</v>
      </c>
      <c r="J388" s="30">
        <v>424148.6</v>
      </c>
      <c r="K388" s="31" t="s">
        <v>86</v>
      </c>
      <c r="L388" s="31" t="s">
        <v>97</v>
      </c>
      <c r="M388" s="30" t="s">
        <v>1689</v>
      </c>
      <c r="N388" s="30" t="s">
        <v>1235</v>
      </c>
      <c r="O388" s="31" t="s">
        <v>97</v>
      </c>
      <c r="P388" s="31" t="s">
        <v>89</v>
      </c>
      <c r="Q388" s="30" t="s">
        <v>1236</v>
      </c>
      <c r="R388" s="30" t="s">
        <v>1237</v>
      </c>
      <c r="S388" s="29"/>
      <c r="T388" s="32">
        <v>0.94069999999999998</v>
      </c>
      <c r="U388" s="32">
        <v>0.94069999999999998</v>
      </c>
      <c r="V388" s="31">
        <v>635</v>
      </c>
      <c r="W388" s="31">
        <v>675</v>
      </c>
      <c r="X388" s="28" t="s">
        <v>1310</v>
      </c>
      <c r="Z388" s="24"/>
      <c r="AA388" s="23"/>
    </row>
    <row r="389" spans="1:27" ht="52.5" customHeight="1">
      <c r="A389" s="39" t="s">
        <v>1716</v>
      </c>
      <c r="B389" s="40" t="s">
        <v>1819</v>
      </c>
      <c r="C389" s="30" t="s">
        <v>269</v>
      </c>
      <c r="D389" s="41">
        <v>226</v>
      </c>
      <c r="E389" s="31" t="s">
        <v>1232</v>
      </c>
      <c r="F389" s="30">
        <v>297000</v>
      </c>
      <c r="G389" s="30">
        <v>294020.8</v>
      </c>
      <c r="H389" s="30">
        <v>491.6</v>
      </c>
      <c r="I389" s="30">
        <v>0</v>
      </c>
      <c r="J389" s="30">
        <v>2797483.8</v>
      </c>
      <c r="K389" s="31" t="s">
        <v>86</v>
      </c>
      <c r="L389" s="31" t="s">
        <v>97</v>
      </c>
      <c r="M389" s="30" t="s">
        <v>1690</v>
      </c>
      <c r="N389" s="30" t="s">
        <v>1238</v>
      </c>
      <c r="O389" s="31" t="s">
        <v>97</v>
      </c>
      <c r="P389" s="31" t="s">
        <v>105</v>
      </c>
      <c r="Q389" s="30" t="s">
        <v>1239</v>
      </c>
      <c r="R389" s="30" t="s">
        <v>1240</v>
      </c>
      <c r="S389" s="29"/>
      <c r="T389" s="31">
        <v>216</v>
      </c>
      <c r="U389" s="32">
        <v>0.98181818181818103</v>
      </c>
      <c r="V389" s="31">
        <v>216</v>
      </c>
      <c r="W389" s="31">
        <v>0</v>
      </c>
      <c r="X389" s="28" t="s">
        <v>1312</v>
      </c>
      <c r="Z389" s="24"/>
      <c r="AA389" s="23"/>
    </row>
    <row r="390" spans="1:27" ht="52.5" customHeight="1">
      <c r="A390" s="39" t="s">
        <v>1716</v>
      </c>
      <c r="B390" s="40" t="s">
        <v>1820</v>
      </c>
      <c r="C390" s="30" t="s">
        <v>269</v>
      </c>
      <c r="D390" s="41">
        <v>226</v>
      </c>
      <c r="E390" s="31" t="s">
        <v>1232</v>
      </c>
      <c r="F390" s="30">
        <v>234000</v>
      </c>
      <c r="G390" s="30">
        <v>244000</v>
      </c>
      <c r="H390" s="30">
        <v>0</v>
      </c>
      <c r="I390" s="30">
        <v>0</v>
      </c>
      <c r="J390" s="30">
        <v>225848</v>
      </c>
      <c r="K390" s="31" t="s">
        <v>86</v>
      </c>
      <c r="L390" s="31" t="s">
        <v>97</v>
      </c>
      <c r="M390" s="30" t="s">
        <v>1691</v>
      </c>
      <c r="N390" s="30" t="s">
        <v>1241</v>
      </c>
      <c r="O390" s="31" t="s">
        <v>97</v>
      </c>
      <c r="P390" s="31" t="s">
        <v>105</v>
      </c>
      <c r="Q390" s="30" t="s">
        <v>1242</v>
      </c>
      <c r="R390" s="30" t="s">
        <v>1243</v>
      </c>
      <c r="S390" s="29"/>
      <c r="T390" s="31">
        <v>15</v>
      </c>
      <c r="U390" s="32">
        <v>1.5</v>
      </c>
      <c r="V390" s="31">
        <v>15</v>
      </c>
      <c r="W390" s="31">
        <v>0</v>
      </c>
      <c r="X390" s="28" t="s">
        <v>1312</v>
      </c>
      <c r="Z390" s="24"/>
      <c r="AA390" s="23"/>
    </row>
    <row r="391" spans="1:27" ht="52.5" customHeight="1">
      <c r="A391" s="39" t="s">
        <v>1716</v>
      </c>
      <c r="B391" s="40" t="s">
        <v>1818</v>
      </c>
      <c r="C391" s="30" t="s">
        <v>269</v>
      </c>
      <c r="D391" s="41">
        <v>226</v>
      </c>
      <c r="E391" s="31" t="s">
        <v>1232</v>
      </c>
      <c r="F391" s="30"/>
      <c r="G391" s="30"/>
      <c r="H391" s="30"/>
      <c r="I391" s="30"/>
      <c r="J391" s="30"/>
      <c r="K391" s="31" t="s">
        <v>86</v>
      </c>
      <c r="L391" s="31" t="s">
        <v>108</v>
      </c>
      <c r="M391" s="30" t="s">
        <v>1692</v>
      </c>
      <c r="N391" s="30" t="s">
        <v>1244</v>
      </c>
      <c r="O391" s="31" t="s">
        <v>108</v>
      </c>
      <c r="P391" s="31" t="s">
        <v>89</v>
      </c>
      <c r="Q391" s="30" t="s">
        <v>1245</v>
      </c>
      <c r="R391" s="30" t="s">
        <v>1246</v>
      </c>
      <c r="S391" s="29"/>
      <c r="T391" s="32">
        <v>0.86260000000000003</v>
      </c>
      <c r="U391" s="32">
        <v>0.86260000000000003</v>
      </c>
      <c r="V391" s="31">
        <v>157</v>
      </c>
      <c r="W391" s="31">
        <v>182</v>
      </c>
      <c r="X391" s="28" t="s">
        <v>1310</v>
      </c>
      <c r="Z391" s="24"/>
      <c r="AA391" s="23"/>
    </row>
    <row r="392" spans="1:27" ht="52.5" customHeight="1">
      <c r="A392" s="39" t="s">
        <v>1716</v>
      </c>
      <c r="B392" s="40" t="s">
        <v>1819</v>
      </c>
      <c r="C392" s="30" t="s">
        <v>269</v>
      </c>
      <c r="D392" s="41">
        <v>226</v>
      </c>
      <c r="E392" s="31" t="s">
        <v>1232</v>
      </c>
      <c r="F392" s="30"/>
      <c r="G392" s="30"/>
      <c r="H392" s="30"/>
      <c r="I392" s="30"/>
      <c r="J392" s="30"/>
      <c r="K392" s="31" t="s">
        <v>86</v>
      </c>
      <c r="L392" s="31" t="s">
        <v>108</v>
      </c>
      <c r="M392" s="30" t="s">
        <v>1693</v>
      </c>
      <c r="N392" s="30" t="s">
        <v>1247</v>
      </c>
      <c r="O392" s="31" t="s">
        <v>108</v>
      </c>
      <c r="P392" s="31" t="s">
        <v>89</v>
      </c>
      <c r="Q392" s="30" t="s">
        <v>1226</v>
      </c>
      <c r="R392" s="30" t="s">
        <v>1248</v>
      </c>
      <c r="S392" s="29"/>
      <c r="T392" s="32">
        <v>1</v>
      </c>
      <c r="U392" s="32">
        <v>1</v>
      </c>
      <c r="V392" s="31">
        <v>96</v>
      </c>
      <c r="W392" s="31">
        <v>96</v>
      </c>
      <c r="X392" s="28" t="s">
        <v>1310</v>
      </c>
      <c r="Z392" s="24"/>
      <c r="AA392" s="23"/>
    </row>
    <row r="393" spans="1:27" ht="52.5" customHeight="1">
      <c r="A393" s="39" t="s">
        <v>1716</v>
      </c>
      <c r="B393" s="40" t="s">
        <v>1820</v>
      </c>
      <c r="C393" s="30" t="s">
        <v>269</v>
      </c>
      <c r="D393" s="41">
        <v>226</v>
      </c>
      <c r="E393" s="31" t="s">
        <v>1232</v>
      </c>
      <c r="F393" s="30"/>
      <c r="G393" s="30"/>
      <c r="H393" s="30"/>
      <c r="I393" s="30"/>
      <c r="J393" s="30"/>
      <c r="K393" s="31" t="s">
        <v>86</v>
      </c>
      <c r="L393" s="31" t="s">
        <v>108</v>
      </c>
      <c r="M393" s="30" t="s">
        <v>1694</v>
      </c>
      <c r="N393" s="30" t="s">
        <v>1249</v>
      </c>
      <c r="O393" s="31" t="s">
        <v>108</v>
      </c>
      <c r="P393" s="31" t="s">
        <v>89</v>
      </c>
      <c r="Q393" s="30" t="s">
        <v>1250</v>
      </c>
      <c r="R393" s="30" t="s">
        <v>1251</v>
      </c>
      <c r="S393" s="29"/>
      <c r="T393" s="32">
        <v>0.94069999999999998</v>
      </c>
      <c r="U393" s="32">
        <v>0.94069999999999998</v>
      </c>
      <c r="V393" s="31">
        <v>635</v>
      </c>
      <c r="W393" s="31">
        <v>675</v>
      </c>
      <c r="X393" s="28" t="s">
        <v>1310</v>
      </c>
      <c r="Z393" s="24"/>
      <c r="AA393" s="23"/>
    </row>
    <row r="394" spans="1:27" ht="52.5" customHeight="1">
      <c r="A394" s="39" t="s">
        <v>1716</v>
      </c>
      <c r="B394" s="40" t="s">
        <v>1717</v>
      </c>
      <c r="C394" s="30" t="s">
        <v>269</v>
      </c>
      <c r="D394" s="41">
        <v>226</v>
      </c>
      <c r="E394" s="31" t="s">
        <v>1121</v>
      </c>
      <c r="F394" s="30">
        <v>10753625.43</v>
      </c>
      <c r="G394" s="30">
        <v>14028608.33</v>
      </c>
      <c r="H394" s="30">
        <v>9937.32</v>
      </c>
      <c r="I394" s="30">
        <v>0</v>
      </c>
      <c r="J394" s="30">
        <v>13933941.35</v>
      </c>
      <c r="K394" s="31" t="s">
        <v>86</v>
      </c>
      <c r="L394" s="31" t="s">
        <v>87</v>
      </c>
      <c r="M394" s="30" t="s">
        <v>1695</v>
      </c>
      <c r="N394" s="30" t="s">
        <v>1252</v>
      </c>
      <c r="O394" s="31" t="s">
        <v>87</v>
      </c>
      <c r="P394" s="31" t="s">
        <v>89</v>
      </c>
      <c r="Q394" s="30" t="s">
        <v>1253</v>
      </c>
      <c r="R394" s="30" t="s">
        <v>1254</v>
      </c>
      <c r="S394" s="29"/>
      <c r="T394" s="32">
        <v>0.94969999999999999</v>
      </c>
      <c r="U394" s="32">
        <v>1.0552222222222201</v>
      </c>
      <c r="V394" s="31">
        <v>1528</v>
      </c>
      <c r="W394" s="31">
        <v>1609</v>
      </c>
      <c r="X394" s="28" t="s">
        <v>1310</v>
      </c>
      <c r="Z394" s="24"/>
      <c r="AA394" s="23"/>
    </row>
    <row r="395" spans="1:27" ht="52.5" customHeight="1">
      <c r="A395" s="39" t="s">
        <v>1716</v>
      </c>
      <c r="B395" s="40" t="s">
        <v>1717</v>
      </c>
      <c r="C395" s="30" t="s">
        <v>269</v>
      </c>
      <c r="D395" s="41">
        <v>226</v>
      </c>
      <c r="E395" s="31" t="s">
        <v>1121</v>
      </c>
      <c r="F395" s="30"/>
      <c r="G395" s="30"/>
      <c r="H395" s="30"/>
      <c r="I395" s="30"/>
      <c r="J395" s="30"/>
      <c r="K395" s="31" t="s">
        <v>86</v>
      </c>
      <c r="L395" s="31" t="s">
        <v>92</v>
      </c>
      <c r="M395" s="30" t="s">
        <v>1696</v>
      </c>
      <c r="N395" s="30" t="s">
        <v>272</v>
      </c>
      <c r="O395" s="31" t="s">
        <v>92</v>
      </c>
      <c r="P395" s="31" t="s">
        <v>89</v>
      </c>
      <c r="Q395" s="30" t="s">
        <v>273</v>
      </c>
      <c r="R395" s="30" t="s">
        <v>1255</v>
      </c>
      <c r="S395" s="29"/>
      <c r="T395" s="32">
        <v>0.94969999999999999</v>
      </c>
      <c r="U395" s="32">
        <v>1.0552222222222201</v>
      </c>
      <c r="V395" s="31">
        <v>1528</v>
      </c>
      <c r="W395" s="31">
        <v>1609</v>
      </c>
      <c r="X395" s="28" t="s">
        <v>1310</v>
      </c>
      <c r="Z395" s="24"/>
      <c r="AA395" s="23"/>
    </row>
    <row r="396" spans="1:27" ht="52.5" customHeight="1">
      <c r="A396" s="39" t="s">
        <v>1716</v>
      </c>
      <c r="B396" s="40" t="s">
        <v>1718</v>
      </c>
      <c r="C396" s="30" t="s">
        <v>269</v>
      </c>
      <c r="D396" s="41">
        <v>226</v>
      </c>
      <c r="E396" s="31" t="s">
        <v>1121</v>
      </c>
      <c r="F396" s="30">
        <v>1295000</v>
      </c>
      <c r="G396" s="30">
        <v>1326668</v>
      </c>
      <c r="H396" s="30">
        <v>4300</v>
      </c>
      <c r="I396" s="30">
        <v>0</v>
      </c>
      <c r="J396" s="30">
        <v>1294742.8899999999</v>
      </c>
      <c r="K396" s="31" t="s">
        <v>86</v>
      </c>
      <c r="L396" s="31" t="s">
        <v>97</v>
      </c>
      <c r="M396" s="30" t="s">
        <v>1697</v>
      </c>
      <c r="N396" s="30" t="s">
        <v>1256</v>
      </c>
      <c r="O396" s="31" t="s">
        <v>97</v>
      </c>
      <c r="P396" s="31" t="s">
        <v>89</v>
      </c>
      <c r="Q396" s="30" t="s">
        <v>1253</v>
      </c>
      <c r="R396" s="30" t="s">
        <v>1257</v>
      </c>
      <c r="S396" s="29"/>
      <c r="T396" s="32">
        <v>0.94969999999999999</v>
      </c>
      <c r="U396" s="32">
        <v>1.0552222222222201</v>
      </c>
      <c r="V396" s="31">
        <v>1528</v>
      </c>
      <c r="W396" s="31">
        <v>1609</v>
      </c>
      <c r="X396" s="28" t="s">
        <v>1310</v>
      </c>
      <c r="Z396" s="24"/>
      <c r="AA396" s="23"/>
    </row>
    <row r="397" spans="1:27" ht="52.5" customHeight="1">
      <c r="A397" s="39" t="s">
        <v>1716</v>
      </c>
      <c r="B397" s="40" t="s">
        <v>1719</v>
      </c>
      <c r="C397" s="30" t="s">
        <v>269</v>
      </c>
      <c r="D397" s="41">
        <v>226</v>
      </c>
      <c r="E397" s="31" t="s">
        <v>1121</v>
      </c>
      <c r="F397" s="30">
        <v>130000</v>
      </c>
      <c r="G397" s="30">
        <v>855999.9</v>
      </c>
      <c r="H397" s="30">
        <v>0</v>
      </c>
      <c r="I397" s="30">
        <v>0</v>
      </c>
      <c r="J397" s="30">
        <v>757421.47</v>
      </c>
      <c r="K397" s="31" t="s">
        <v>86</v>
      </c>
      <c r="L397" s="31" t="s">
        <v>97</v>
      </c>
      <c r="M397" s="30" t="s">
        <v>1698</v>
      </c>
      <c r="N397" s="30" t="s">
        <v>1258</v>
      </c>
      <c r="O397" s="31" t="s">
        <v>97</v>
      </c>
      <c r="P397" s="31" t="s">
        <v>89</v>
      </c>
      <c r="Q397" s="30" t="s">
        <v>1259</v>
      </c>
      <c r="R397" s="30" t="s">
        <v>1260</v>
      </c>
      <c r="S397" s="29"/>
      <c r="T397" s="32">
        <v>0.94120000000000004</v>
      </c>
      <c r="U397" s="32">
        <v>1.1765000000000001</v>
      </c>
      <c r="V397" s="31">
        <v>78667</v>
      </c>
      <c r="W397" s="31">
        <v>83580</v>
      </c>
      <c r="X397" s="28" t="s">
        <v>1310</v>
      </c>
      <c r="Z397" s="24"/>
      <c r="AA397" s="23"/>
    </row>
    <row r="398" spans="1:27" ht="52.5" customHeight="1">
      <c r="A398" s="39" t="s">
        <v>1716</v>
      </c>
      <c r="B398" s="40" t="s">
        <v>1718</v>
      </c>
      <c r="C398" s="30" t="s">
        <v>269</v>
      </c>
      <c r="D398" s="41">
        <v>226</v>
      </c>
      <c r="E398" s="31" t="s">
        <v>1121</v>
      </c>
      <c r="F398" s="30"/>
      <c r="G398" s="30"/>
      <c r="H398" s="30"/>
      <c r="I398" s="30"/>
      <c r="J398" s="30"/>
      <c r="K398" s="31" t="s">
        <v>86</v>
      </c>
      <c r="L398" s="31" t="s">
        <v>108</v>
      </c>
      <c r="M398" s="30" t="s">
        <v>1699</v>
      </c>
      <c r="N398" s="30" t="s">
        <v>1261</v>
      </c>
      <c r="O398" s="31" t="s">
        <v>108</v>
      </c>
      <c r="P398" s="31" t="s">
        <v>89</v>
      </c>
      <c r="Q398" s="30" t="s">
        <v>1262</v>
      </c>
      <c r="R398" s="30" t="s">
        <v>1263</v>
      </c>
      <c r="S398" s="29"/>
      <c r="T398" s="32">
        <v>1</v>
      </c>
      <c r="U398" s="32">
        <v>1.25</v>
      </c>
      <c r="V398" s="31">
        <v>5400</v>
      </c>
      <c r="W398" s="31">
        <v>5400</v>
      </c>
      <c r="X398" s="28" t="s">
        <v>1310</v>
      </c>
      <c r="Z398" s="24"/>
      <c r="AA398" s="23"/>
    </row>
    <row r="399" spans="1:27" ht="52.5" customHeight="1">
      <c r="A399" s="39" t="s">
        <v>1716</v>
      </c>
      <c r="B399" s="40" t="s">
        <v>1718</v>
      </c>
      <c r="C399" s="30" t="s">
        <v>269</v>
      </c>
      <c r="D399" s="41">
        <v>226</v>
      </c>
      <c r="E399" s="31" t="s">
        <v>1121</v>
      </c>
      <c r="F399" s="30"/>
      <c r="G399" s="30"/>
      <c r="H399" s="30"/>
      <c r="I399" s="30"/>
      <c r="J399" s="30"/>
      <c r="K399" s="31" t="s">
        <v>86</v>
      </c>
      <c r="L399" s="31" t="s">
        <v>108</v>
      </c>
      <c r="M399" s="30" t="s">
        <v>1686</v>
      </c>
      <c r="N399" s="30" t="s">
        <v>1264</v>
      </c>
      <c r="O399" s="31" t="s">
        <v>108</v>
      </c>
      <c r="P399" s="31" t="s">
        <v>89</v>
      </c>
      <c r="Q399" s="30" t="s">
        <v>1220</v>
      </c>
      <c r="R399" s="30" t="s">
        <v>1265</v>
      </c>
      <c r="S399" s="29"/>
      <c r="T399" s="32">
        <v>0.73609999999999998</v>
      </c>
      <c r="U399" s="32">
        <v>0.73609999999999998</v>
      </c>
      <c r="V399" s="31">
        <v>53</v>
      </c>
      <c r="W399" s="31">
        <v>72</v>
      </c>
      <c r="X399" s="28" t="s">
        <v>1310</v>
      </c>
      <c r="Z399" s="24"/>
      <c r="AA399" s="23"/>
    </row>
    <row r="400" spans="1:27" ht="52.5" customHeight="1">
      <c r="A400" s="39" t="s">
        <v>1716</v>
      </c>
      <c r="B400" s="40" t="s">
        <v>1718</v>
      </c>
      <c r="C400" s="30" t="s">
        <v>269</v>
      </c>
      <c r="D400" s="41">
        <v>226</v>
      </c>
      <c r="E400" s="31" t="s">
        <v>1121</v>
      </c>
      <c r="F400" s="30"/>
      <c r="G400" s="30"/>
      <c r="H400" s="30"/>
      <c r="I400" s="30"/>
      <c r="J400" s="30"/>
      <c r="K400" s="31" t="s">
        <v>86</v>
      </c>
      <c r="L400" s="31" t="s">
        <v>108</v>
      </c>
      <c r="M400" s="30" t="s">
        <v>1700</v>
      </c>
      <c r="N400" s="30" t="s">
        <v>1266</v>
      </c>
      <c r="O400" s="31" t="s">
        <v>108</v>
      </c>
      <c r="P400" s="31" t="s">
        <v>89</v>
      </c>
      <c r="Q400" s="30" t="s">
        <v>1267</v>
      </c>
      <c r="R400" s="30" t="s">
        <v>1268</v>
      </c>
      <c r="S400" s="29"/>
      <c r="T400" s="32">
        <v>0.94969999999999999</v>
      </c>
      <c r="U400" s="32">
        <v>1.187125</v>
      </c>
      <c r="V400" s="31">
        <v>1528</v>
      </c>
      <c r="W400" s="31">
        <v>1609</v>
      </c>
      <c r="X400" s="28" t="s">
        <v>1310</v>
      </c>
      <c r="Z400" s="24"/>
      <c r="AA400" s="23"/>
    </row>
    <row r="401" spans="1:27" ht="52.5" customHeight="1">
      <c r="A401" s="39" t="s">
        <v>1716</v>
      </c>
      <c r="B401" s="40" t="s">
        <v>1719</v>
      </c>
      <c r="C401" s="30" t="s">
        <v>269</v>
      </c>
      <c r="D401" s="41">
        <v>226</v>
      </c>
      <c r="E401" s="31" t="s">
        <v>1121</v>
      </c>
      <c r="F401" s="30"/>
      <c r="G401" s="30"/>
      <c r="H401" s="30"/>
      <c r="I401" s="30"/>
      <c r="J401" s="30"/>
      <c r="K401" s="31" t="s">
        <v>86</v>
      </c>
      <c r="L401" s="31" t="s">
        <v>108</v>
      </c>
      <c r="M401" s="30" t="s">
        <v>1701</v>
      </c>
      <c r="N401" s="30" t="s">
        <v>1269</v>
      </c>
      <c r="O401" s="31" t="s">
        <v>108</v>
      </c>
      <c r="P401" s="31" t="s">
        <v>89</v>
      </c>
      <c r="Q401" s="30" t="s">
        <v>1270</v>
      </c>
      <c r="R401" s="30" t="s">
        <v>1271</v>
      </c>
      <c r="S401" s="29"/>
      <c r="T401" s="32">
        <v>0.94120000000000004</v>
      </c>
      <c r="U401" s="32">
        <v>1.1765000000000001</v>
      </c>
      <c r="V401" s="31">
        <v>78667</v>
      </c>
      <c r="W401" s="31">
        <v>83580</v>
      </c>
      <c r="X401" s="28" t="s">
        <v>1310</v>
      </c>
      <c r="Z401" s="24"/>
      <c r="AA401" s="23"/>
    </row>
    <row r="402" spans="1:27" ht="52.5" customHeight="1">
      <c r="A402" s="41" t="s">
        <v>1716</v>
      </c>
      <c r="B402" s="31" t="s">
        <v>1825</v>
      </c>
      <c r="C402" s="30" t="s">
        <v>1272</v>
      </c>
      <c r="D402" s="30">
        <v>268</v>
      </c>
      <c r="E402" s="31" t="s">
        <v>1273</v>
      </c>
      <c r="F402" s="30">
        <v>1035250.82</v>
      </c>
      <c r="G402" s="30">
        <v>1299481.28</v>
      </c>
      <c r="H402" s="30">
        <v>4199.1000000000004</v>
      </c>
      <c r="I402" s="30">
        <v>0</v>
      </c>
      <c r="J402" s="30">
        <v>1261733.8400000001</v>
      </c>
      <c r="K402" s="31" t="s">
        <v>86</v>
      </c>
      <c r="L402" s="31" t="s">
        <v>87</v>
      </c>
      <c r="M402" s="30" t="s">
        <v>1702</v>
      </c>
      <c r="N402" s="30" t="s">
        <v>1274</v>
      </c>
      <c r="O402" s="31" t="s">
        <v>87</v>
      </c>
      <c r="P402" s="31" t="s">
        <v>89</v>
      </c>
      <c r="Q402" s="30" t="s">
        <v>1275</v>
      </c>
      <c r="R402" s="30" t="s">
        <v>1276</v>
      </c>
      <c r="S402" s="29"/>
      <c r="T402" s="32">
        <v>0.11410000000000001</v>
      </c>
      <c r="U402" s="32">
        <v>0.11410000000000001</v>
      </c>
      <c r="V402" s="31">
        <v>1364</v>
      </c>
      <c r="W402" s="31">
        <v>11952</v>
      </c>
      <c r="X402" s="28" t="s">
        <v>1310</v>
      </c>
      <c r="Z402" s="24"/>
      <c r="AA402" s="23"/>
    </row>
    <row r="403" spans="1:27" ht="52.5" customHeight="1">
      <c r="A403" s="41" t="s">
        <v>1716</v>
      </c>
      <c r="B403" s="31" t="s">
        <v>1825</v>
      </c>
      <c r="C403" s="30" t="s">
        <v>1272</v>
      </c>
      <c r="D403" s="30">
        <v>268</v>
      </c>
      <c r="E403" s="31" t="s">
        <v>1273</v>
      </c>
      <c r="F403" s="30"/>
      <c r="G403" s="30"/>
      <c r="H403" s="30"/>
      <c r="I403" s="30"/>
      <c r="J403" s="30"/>
      <c r="K403" s="31" t="s">
        <v>86</v>
      </c>
      <c r="L403" s="31" t="s">
        <v>92</v>
      </c>
      <c r="M403" s="30" t="s">
        <v>1703</v>
      </c>
      <c r="N403" s="30" t="s">
        <v>1277</v>
      </c>
      <c r="O403" s="31" t="s">
        <v>92</v>
      </c>
      <c r="P403" s="31" t="s">
        <v>89</v>
      </c>
      <c r="Q403" s="30" t="s">
        <v>1278</v>
      </c>
      <c r="R403" s="30" t="s">
        <v>1279</v>
      </c>
      <c r="S403" s="29"/>
      <c r="T403" s="32">
        <v>0.35439999999999999</v>
      </c>
      <c r="U403" s="32">
        <v>0.35439999999999999</v>
      </c>
      <c r="V403" s="31">
        <v>28</v>
      </c>
      <c r="W403" s="31">
        <v>79</v>
      </c>
      <c r="X403" s="28" t="s">
        <v>1310</v>
      </c>
      <c r="Z403" s="24"/>
      <c r="AA403" s="23"/>
    </row>
    <row r="404" spans="1:27" ht="52.5" customHeight="1">
      <c r="A404" s="41" t="s">
        <v>1716</v>
      </c>
      <c r="B404" s="31" t="s">
        <v>1826</v>
      </c>
      <c r="C404" s="30" t="s">
        <v>1272</v>
      </c>
      <c r="D404" s="30">
        <v>268</v>
      </c>
      <c r="E404" s="31" t="s">
        <v>1273</v>
      </c>
      <c r="F404" s="30">
        <v>306000</v>
      </c>
      <c r="G404" s="30">
        <v>106000</v>
      </c>
      <c r="H404" s="30">
        <v>0</v>
      </c>
      <c r="I404" s="30">
        <v>0</v>
      </c>
      <c r="J404" s="30">
        <v>75045.2</v>
      </c>
      <c r="K404" s="31" t="s">
        <v>86</v>
      </c>
      <c r="L404" s="31" t="s">
        <v>97</v>
      </c>
      <c r="M404" s="30" t="s">
        <v>1704</v>
      </c>
      <c r="N404" s="30" t="s">
        <v>1280</v>
      </c>
      <c r="O404" s="31" t="s">
        <v>97</v>
      </c>
      <c r="P404" s="31" t="s">
        <v>89</v>
      </c>
      <c r="Q404" s="30" t="s">
        <v>1281</v>
      </c>
      <c r="R404" s="33">
        <v>1</v>
      </c>
      <c r="S404" s="29"/>
      <c r="T404" s="32">
        <v>1</v>
      </c>
      <c r="U404" s="32">
        <v>1</v>
      </c>
      <c r="V404" s="31">
        <v>11</v>
      </c>
      <c r="W404" s="31">
        <v>11</v>
      </c>
      <c r="X404" s="28" t="s">
        <v>1310</v>
      </c>
      <c r="Z404" s="24"/>
      <c r="AA404" s="23"/>
    </row>
    <row r="405" spans="1:27" ht="52.5" customHeight="1">
      <c r="A405" s="41" t="s">
        <v>1716</v>
      </c>
      <c r="B405" s="31" t="s">
        <v>1827</v>
      </c>
      <c r="C405" s="30" t="s">
        <v>1272</v>
      </c>
      <c r="D405" s="30">
        <v>268</v>
      </c>
      <c r="E405" s="31" t="s">
        <v>1273</v>
      </c>
      <c r="F405" s="30">
        <v>264000</v>
      </c>
      <c r="G405" s="30">
        <v>6000</v>
      </c>
      <c r="H405" s="30">
        <v>0</v>
      </c>
      <c r="I405" s="30">
        <v>0</v>
      </c>
      <c r="J405" s="30">
        <v>0</v>
      </c>
      <c r="K405" s="31" t="s">
        <v>86</v>
      </c>
      <c r="L405" s="31" t="s">
        <v>97</v>
      </c>
      <c r="M405" s="30" t="s">
        <v>1705</v>
      </c>
      <c r="N405" s="30" t="s">
        <v>1282</v>
      </c>
      <c r="O405" s="31" t="s">
        <v>97</v>
      </c>
      <c r="P405" s="31" t="s">
        <v>89</v>
      </c>
      <c r="Q405" s="30" t="s">
        <v>1283</v>
      </c>
      <c r="R405" s="30" t="s">
        <v>1284</v>
      </c>
      <c r="S405" s="29"/>
      <c r="T405" s="32">
        <v>0</v>
      </c>
      <c r="U405" s="32">
        <v>0</v>
      </c>
      <c r="V405" s="31">
        <v>0</v>
      </c>
      <c r="W405" s="31">
        <v>0</v>
      </c>
      <c r="X405" s="28" t="s">
        <v>1310</v>
      </c>
      <c r="Z405" s="24"/>
      <c r="AA405" s="23"/>
    </row>
    <row r="406" spans="1:27" ht="52.5" customHeight="1">
      <c r="A406" s="41" t="s">
        <v>1716</v>
      </c>
      <c r="B406" s="31" t="s">
        <v>1828</v>
      </c>
      <c r="C406" s="30" t="s">
        <v>1272</v>
      </c>
      <c r="D406" s="30">
        <v>268</v>
      </c>
      <c r="E406" s="31" t="s">
        <v>1273</v>
      </c>
      <c r="F406" s="30">
        <v>37500</v>
      </c>
      <c r="G406" s="30">
        <v>37500</v>
      </c>
      <c r="H406" s="30">
        <v>0</v>
      </c>
      <c r="I406" s="30">
        <v>0</v>
      </c>
      <c r="J406" s="30">
        <v>0</v>
      </c>
      <c r="K406" s="31" t="s">
        <v>86</v>
      </c>
      <c r="L406" s="31" t="s">
        <v>97</v>
      </c>
      <c r="M406" s="30" t="s">
        <v>1706</v>
      </c>
      <c r="N406" s="30" t="s">
        <v>1285</v>
      </c>
      <c r="O406" s="31" t="s">
        <v>97</v>
      </c>
      <c r="P406" s="31" t="s">
        <v>89</v>
      </c>
      <c r="Q406" s="30" t="s">
        <v>1286</v>
      </c>
      <c r="R406" s="30" t="s">
        <v>1287</v>
      </c>
      <c r="S406" s="29"/>
      <c r="T406" s="32">
        <v>1</v>
      </c>
      <c r="U406" s="32">
        <v>1</v>
      </c>
      <c r="V406" s="31">
        <v>30</v>
      </c>
      <c r="W406" s="31">
        <v>30</v>
      </c>
      <c r="X406" s="28" t="s">
        <v>1310</v>
      </c>
      <c r="Z406" s="24"/>
      <c r="AA406" s="23"/>
    </row>
    <row r="407" spans="1:27" ht="52.5" customHeight="1">
      <c r="A407" s="41" t="s">
        <v>1716</v>
      </c>
      <c r="B407" s="31" t="s">
        <v>1829</v>
      </c>
      <c r="C407" s="30" t="s">
        <v>1272</v>
      </c>
      <c r="D407" s="30">
        <v>268</v>
      </c>
      <c r="E407" s="31" t="s">
        <v>1273</v>
      </c>
      <c r="F407" s="30">
        <v>43200</v>
      </c>
      <c r="G407" s="30">
        <v>15200</v>
      </c>
      <c r="H407" s="30">
        <v>0</v>
      </c>
      <c r="I407" s="30">
        <v>0</v>
      </c>
      <c r="J407" s="30">
        <v>6176</v>
      </c>
      <c r="K407" s="31" t="s">
        <v>86</v>
      </c>
      <c r="L407" s="31" t="s">
        <v>97</v>
      </c>
      <c r="M407" s="30" t="s">
        <v>1707</v>
      </c>
      <c r="N407" s="30" t="s">
        <v>1288</v>
      </c>
      <c r="O407" s="31" t="s">
        <v>97</v>
      </c>
      <c r="P407" s="31" t="s">
        <v>89</v>
      </c>
      <c r="Q407" s="30" t="s">
        <v>1289</v>
      </c>
      <c r="R407" s="30" t="s">
        <v>1290</v>
      </c>
      <c r="S407" s="29"/>
      <c r="T407" s="32">
        <v>0</v>
      </c>
      <c r="U407" s="32">
        <v>0</v>
      </c>
      <c r="V407" s="31">
        <v>0</v>
      </c>
      <c r="W407" s="31">
        <v>0</v>
      </c>
      <c r="X407" s="28" t="s">
        <v>1310</v>
      </c>
      <c r="Z407" s="24"/>
      <c r="AA407" s="23"/>
    </row>
    <row r="408" spans="1:27" ht="52.5" customHeight="1">
      <c r="A408" s="41" t="s">
        <v>1716</v>
      </c>
      <c r="B408" s="31" t="s">
        <v>1830</v>
      </c>
      <c r="C408" s="30" t="s">
        <v>1272</v>
      </c>
      <c r="D408" s="30">
        <v>268</v>
      </c>
      <c r="E408" s="31" t="s">
        <v>1273</v>
      </c>
      <c r="F408" s="30">
        <v>50000</v>
      </c>
      <c r="G408" s="30">
        <v>6000</v>
      </c>
      <c r="H408" s="30">
        <v>0</v>
      </c>
      <c r="I408" s="30">
        <v>0</v>
      </c>
      <c r="J408" s="30">
        <v>708.63</v>
      </c>
      <c r="K408" s="31" t="s">
        <v>86</v>
      </c>
      <c r="L408" s="31" t="s">
        <v>97</v>
      </c>
      <c r="M408" s="30" t="s">
        <v>1708</v>
      </c>
      <c r="N408" s="30" t="s">
        <v>1291</v>
      </c>
      <c r="O408" s="31" t="s">
        <v>97</v>
      </c>
      <c r="P408" s="31" t="s">
        <v>89</v>
      </c>
      <c r="Q408" s="30" t="s">
        <v>1292</v>
      </c>
      <c r="R408" s="30" t="s">
        <v>1293</v>
      </c>
      <c r="S408" s="29"/>
      <c r="T408" s="32">
        <v>1</v>
      </c>
      <c r="U408" s="32">
        <v>1</v>
      </c>
      <c r="V408" s="31">
        <v>1364</v>
      </c>
      <c r="W408" s="31">
        <v>1364</v>
      </c>
      <c r="X408" s="28" t="s">
        <v>1310</v>
      </c>
      <c r="Z408" s="24"/>
      <c r="AA408" s="23"/>
    </row>
    <row r="409" spans="1:27" ht="52.5" customHeight="1">
      <c r="A409" s="41" t="s">
        <v>1716</v>
      </c>
      <c r="B409" s="31" t="s">
        <v>1826</v>
      </c>
      <c r="C409" s="30" t="s">
        <v>1272</v>
      </c>
      <c r="D409" s="30">
        <v>268</v>
      </c>
      <c r="E409" s="31" t="s">
        <v>1273</v>
      </c>
      <c r="F409" s="30"/>
      <c r="G409" s="30"/>
      <c r="H409" s="30"/>
      <c r="I409" s="30"/>
      <c r="J409" s="30"/>
      <c r="K409" s="31" t="s">
        <v>86</v>
      </c>
      <c r="L409" s="31" t="s">
        <v>108</v>
      </c>
      <c r="M409" s="30" t="s">
        <v>1709</v>
      </c>
      <c r="N409" s="30" t="s">
        <v>1294</v>
      </c>
      <c r="O409" s="31" t="s">
        <v>108</v>
      </c>
      <c r="P409" s="31" t="s">
        <v>89</v>
      </c>
      <c r="Q409" s="30" t="s">
        <v>1295</v>
      </c>
      <c r="R409" s="30" t="s">
        <v>1296</v>
      </c>
      <c r="S409" s="29"/>
      <c r="T409" s="32">
        <v>0</v>
      </c>
      <c r="U409" s="32">
        <v>0</v>
      </c>
      <c r="V409" s="31">
        <v>0.1</v>
      </c>
      <c r="W409" s="31">
        <v>14271</v>
      </c>
      <c r="X409" s="28" t="s">
        <v>1310</v>
      </c>
      <c r="Z409" s="24"/>
      <c r="AA409" s="23"/>
    </row>
    <row r="410" spans="1:27" ht="52.5" customHeight="1">
      <c r="A410" s="41" t="s">
        <v>1716</v>
      </c>
      <c r="B410" s="31" t="s">
        <v>1826</v>
      </c>
      <c r="C410" s="30" t="s">
        <v>1272</v>
      </c>
      <c r="D410" s="30">
        <v>268</v>
      </c>
      <c r="E410" s="31" t="s">
        <v>1273</v>
      </c>
      <c r="F410" s="30"/>
      <c r="G410" s="30"/>
      <c r="H410" s="30"/>
      <c r="I410" s="30"/>
      <c r="J410" s="30"/>
      <c r="K410" s="31" t="s">
        <v>86</v>
      </c>
      <c r="L410" s="31" t="s">
        <v>108</v>
      </c>
      <c r="M410" s="30" t="s">
        <v>1710</v>
      </c>
      <c r="N410" s="30" t="s">
        <v>1297</v>
      </c>
      <c r="O410" s="31" t="s">
        <v>108</v>
      </c>
      <c r="P410" s="31" t="s">
        <v>89</v>
      </c>
      <c r="Q410" s="30" t="s">
        <v>1295</v>
      </c>
      <c r="R410" s="30" t="s">
        <v>1296</v>
      </c>
      <c r="S410" s="29"/>
      <c r="T410" s="32">
        <v>0</v>
      </c>
      <c r="U410" s="32">
        <v>0</v>
      </c>
      <c r="V410" s="31">
        <v>0.1</v>
      </c>
      <c r="W410" s="31">
        <v>14271</v>
      </c>
      <c r="X410" s="28" t="s">
        <v>1310</v>
      </c>
      <c r="Z410" s="24"/>
      <c r="AA410" s="23"/>
    </row>
    <row r="411" spans="1:27" ht="52.5" customHeight="1">
      <c r="A411" s="41" t="s">
        <v>1716</v>
      </c>
      <c r="B411" s="31" t="s">
        <v>1826</v>
      </c>
      <c r="C411" s="30" t="s">
        <v>1272</v>
      </c>
      <c r="D411" s="30">
        <v>268</v>
      </c>
      <c r="E411" s="31" t="s">
        <v>1273</v>
      </c>
      <c r="F411" s="30"/>
      <c r="G411" s="30"/>
      <c r="H411" s="30"/>
      <c r="I411" s="30"/>
      <c r="J411" s="30"/>
      <c r="K411" s="31" t="s">
        <v>86</v>
      </c>
      <c r="L411" s="31" t="s">
        <v>108</v>
      </c>
      <c r="M411" s="30" t="s">
        <v>1711</v>
      </c>
      <c r="N411" s="30" t="s">
        <v>1298</v>
      </c>
      <c r="O411" s="31" t="s">
        <v>108</v>
      </c>
      <c r="P411" s="31" t="s">
        <v>89</v>
      </c>
      <c r="Q411" s="30" t="s">
        <v>1299</v>
      </c>
      <c r="R411" s="30" t="s">
        <v>1300</v>
      </c>
      <c r="S411" s="29"/>
      <c r="T411" s="32">
        <v>0</v>
      </c>
      <c r="U411" s="32">
        <v>0</v>
      </c>
      <c r="V411" s="31">
        <v>0</v>
      </c>
      <c r="W411" s="31">
        <v>6822</v>
      </c>
      <c r="X411" s="28" t="s">
        <v>1310</v>
      </c>
      <c r="Z411" s="24"/>
      <c r="AA411" s="23"/>
    </row>
    <row r="412" spans="1:27" ht="52.5" customHeight="1">
      <c r="A412" s="41" t="s">
        <v>1716</v>
      </c>
      <c r="B412" s="31" t="s">
        <v>1828</v>
      </c>
      <c r="C412" s="30" t="s">
        <v>1272</v>
      </c>
      <c r="D412" s="30">
        <v>268</v>
      </c>
      <c r="E412" s="31" t="s">
        <v>1273</v>
      </c>
      <c r="F412" s="30"/>
      <c r="G412" s="30"/>
      <c r="H412" s="30"/>
      <c r="I412" s="30"/>
      <c r="J412" s="30"/>
      <c r="K412" s="31" t="s">
        <v>86</v>
      </c>
      <c r="L412" s="31" t="s">
        <v>108</v>
      </c>
      <c r="M412" s="30" t="s">
        <v>1712</v>
      </c>
      <c r="N412" s="30" t="s">
        <v>1301</v>
      </c>
      <c r="O412" s="31" t="s">
        <v>108</v>
      </c>
      <c r="P412" s="31" t="s">
        <v>89</v>
      </c>
      <c r="Q412" s="30" t="s">
        <v>1302</v>
      </c>
      <c r="R412" s="30" t="s">
        <v>1303</v>
      </c>
      <c r="S412" s="29"/>
      <c r="T412" s="32">
        <v>1</v>
      </c>
      <c r="U412" s="32">
        <v>1</v>
      </c>
      <c r="V412" s="31">
        <v>600</v>
      </c>
      <c r="W412" s="31">
        <v>600</v>
      </c>
      <c r="X412" s="28" t="s">
        <v>1310</v>
      </c>
      <c r="Z412" s="24"/>
      <c r="AA412" s="23"/>
    </row>
    <row r="413" spans="1:27" ht="52.5" customHeight="1">
      <c r="A413" s="41" t="s">
        <v>1716</v>
      </c>
      <c r="B413" s="31" t="s">
        <v>1829</v>
      </c>
      <c r="C413" s="30" t="s">
        <v>1272</v>
      </c>
      <c r="D413" s="30">
        <v>268</v>
      </c>
      <c r="E413" s="31" t="s">
        <v>1273</v>
      </c>
      <c r="F413" s="30"/>
      <c r="G413" s="30"/>
      <c r="H413" s="30"/>
      <c r="I413" s="30"/>
      <c r="J413" s="30"/>
      <c r="K413" s="31" t="s">
        <v>86</v>
      </c>
      <c r="L413" s="31" t="s">
        <v>108</v>
      </c>
      <c r="M413" s="30" t="s">
        <v>1713</v>
      </c>
      <c r="N413" s="30" t="s">
        <v>1304</v>
      </c>
      <c r="O413" s="31" t="s">
        <v>108</v>
      </c>
      <c r="P413" s="31" t="s">
        <v>89</v>
      </c>
      <c r="Q413" s="30" t="s">
        <v>1305</v>
      </c>
      <c r="R413" s="30" t="s">
        <v>1306</v>
      </c>
      <c r="S413" s="29"/>
      <c r="T413" s="32">
        <v>1</v>
      </c>
      <c r="U413" s="32">
        <v>1</v>
      </c>
      <c r="V413" s="31">
        <v>700</v>
      </c>
      <c r="W413" s="31">
        <v>700</v>
      </c>
      <c r="X413" s="28" t="s">
        <v>1310</v>
      </c>
      <c r="Z413" s="24"/>
      <c r="AA413" s="23"/>
    </row>
    <row r="414" spans="1:27" ht="52.5" customHeight="1">
      <c r="A414" s="41" t="s">
        <v>1716</v>
      </c>
      <c r="B414" s="34" t="s">
        <v>1830</v>
      </c>
      <c r="C414" s="35" t="s">
        <v>1272</v>
      </c>
      <c r="D414" s="35">
        <v>268</v>
      </c>
      <c r="E414" s="34" t="s">
        <v>1273</v>
      </c>
      <c r="F414" s="35"/>
      <c r="G414" s="35"/>
      <c r="H414" s="35"/>
      <c r="I414" s="35"/>
      <c r="J414" s="35"/>
      <c r="K414" s="34" t="s">
        <v>86</v>
      </c>
      <c r="L414" s="34" t="s">
        <v>108</v>
      </c>
      <c r="M414" s="35" t="s">
        <v>1714</v>
      </c>
      <c r="N414" s="35" t="s">
        <v>1307</v>
      </c>
      <c r="O414" s="34" t="s">
        <v>108</v>
      </c>
      <c r="P414" s="34" t="s">
        <v>89</v>
      </c>
      <c r="Q414" s="35" t="s">
        <v>1308</v>
      </c>
      <c r="R414" s="35" t="s">
        <v>1309</v>
      </c>
      <c r="S414" s="29"/>
      <c r="T414" s="32">
        <v>1</v>
      </c>
      <c r="U414" s="32">
        <v>1</v>
      </c>
      <c r="V414" s="31">
        <v>700</v>
      </c>
      <c r="W414" s="31">
        <v>700</v>
      </c>
      <c r="X414" s="28" t="s">
        <v>1310</v>
      </c>
      <c r="Z414" s="24"/>
      <c r="AA414" s="23"/>
    </row>
    <row r="415" spans="1:27" ht="52.5" customHeight="1">
      <c r="Z415" s="24"/>
      <c r="AA415" s="23"/>
    </row>
    <row r="416" spans="1:27" ht="52.5" customHeight="1">
      <c r="Z416" s="24"/>
      <c r="AA416" s="23"/>
    </row>
    <row r="417" spans="26:27" ht="52.5" customHeight="1">
      <c r="Z417" s="24"/>
      <c r="AA417" s="23"/>
    </row>
    <row r="418" spans="26:27" ht="52.5" customHeight="1">
      <c r="Z418" s="24"/>
      <c r="AA418" s="23"/>
    </row>
    <row r="419" spans="26:27" ht="52.5" customHeight="1">
      <c r="Z419" s="24"/>
      <c r="AA419" s="23"/>
    </row>
    <row r="420" spans="26:27" ht="52.5" customHeight="1">
      <c r="Z420" s="24"/>
      <c r="AA420" s="23"/>
    </row>
    <row r="421" spans="26:27" ht="52.5" customHeight="1">
      <c r="Z421" s="24"/>
      <c r="AA421" s="23"/>
    </row>
    <row r="422" spans="26:27" ht="52.5" customHeight="1">
      <c r="Z422" s="24"/>
      <c r="AA422" s="23"/>
    </row>
    <row r="423" spans="26:27" ht="52.5" customHeight="1">
      <c r="Z423" s="24"/>
      <c r="AA423" s="23"/>
    </row>
    <row r="424" spans="26:27" ht="52.5" customHeight="1">
      <c r="Z424" s="24"/>
      <c r="AA424" s="23"/>
    </row>
  </sheetData>
  <mergeCells count="2">
    <mergeCell ref="A1:X1"/>
    <mergeCell ref="F2:J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Robe sandoval</cp:lastModifiedBy>
  <cp:lastPrinted>2017-03-30T22:24:32Z</cp:lastPrinted>
  <dcterms:created xsi:type="dcterms:W3CDTF">2014-10-22T05:35:08Z</dcterms:created>
  <dcterms:modified xsi:type="dcterms:W3CDTF">2025-01-24T15:16:36Z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