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1ER TRIMESTRE\"/>
    </mc:Choice>
  </mc:AlternateContent>
  <bookViews>
    <workbookView xWindow="0" yWindow="0" windowWidth="28800" windowHeight="12000" firstSheet="5" activeTab="1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G23" i="9"/>
  <c r="G19" i="9" s="1"/>
  <c r="D23" i="9"/>
  <c r="F19" i="9"/>
  <c r="E19" i="9"/>
  <c r="D19" i="9"/>
  <c r="C19" i="9"/>
  <c r="B19" i="9"/>
  <c r="D10" i="8"/>
  <c r="G10" i="8" s="1"/>
  <c r="D124" i="7"/>
  <c r="G124" i="7" s="1"/>
  <c r="D43" i="7"/>
  <c r="G43" i="7" s="1"/>
  <c r="D42" i="7"/>
  <c r="G42" i="7" s="1"/>
  <c r="G38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E10" i="7"/>
  <c r="C10" i="7"/>
  <c r="B10" i="7"/>
  <c r="D38" i="7" l="1"/>
  <c r="G18" i="7"/>
  <c r="G10" i="7"/>
  <c r="G28" i="7"/>
  <c r="D10" i="7"/>
  <c r="D18" i="7"/>
  <c r="D28" i="7"/>
  <c r="G34" i="6" l="1"/>
  <c r="D34" i="6"/>
  <c r="G15" i="6"/>
  <c r="D15" i="6"/>
  <c r="F68" i="2" l="1"/>
  <c r="E68" i="2"/>
  <c r="F63" i="2"/>
  <c r="E63" i="2"/>
  <c r="C25" i="2"/>
  <c r="B25" i="2"/>
  <c r="C17" i="2"/>
  <c r="B17" i="2"/>
  <c r="C9" i="2"/>
  <c r="B9" i="2"/>
  <c r="F6" i="2" l="1"/>
  <c r="E6" i="2"/>
  <c r="C47" i="2"/>
  <c r="A2" i="25"/>
  <c r="G17" i="22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47" i="2"/>
  <c r="E28" i="22" l="1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4" i="7"/>
  <c r="G45" i="7"/>
  <c r="G46" i="7"/>
  <c r="G47" i="7"/>
  <c r="G3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9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E79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81" i="2" l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B29" i="8"/>
  <c r="D29" i="8"/>
  <c r="C29" i="8"/>
  <c r="G29" i="8"/>
  <c r="G123" i="7"/>
  <c r="B84" i="7"/>
  <c r="C84" i="7"/>
  <c r="C159" i="7" s="1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9" i="7"/>
  <c r="F9" i="7"/>
  <c r="F159" i="7" s="1"/>
  <c r="D9" i="7"/>
  <c r="C70" i="6"/>
  <c r="F70" i="6"/>
  <c r="G45" i="6"/>
  <c r="G65" i="6" s="1"/>
  <c r="G16" i="6"/>
  <c r="G41" i="6" s="1"/>
  <c r="G37" i="6"/>
  <c r="D77" i="9" l="1"/>
  <c r="E77" i="9"/>
  <c r="B159" i="7"/>
  <c r="B77" i="9"/>
  <c r="F77" i="9"/>
  <c r="D159" i="7"/>
  <c r="G84" i="7"/>
  <c r="G159" i="7" s="1"/>
  <c r="G42" i="6"/>
  <c r="G70" i="6"/>
  <c r="B38" i="2" l="1"/>
  <c r="C31" i="2"/>
  <c r="B31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<sst xmlns="http://schemas.openxmlformats.org/spreadsheetml/2006/main" count="1023" uniqueCount="603">
  <si>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</si>
  <si>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</si>
  <si>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</si>
  <si>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</si>
  <si>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</si>
  <si>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</si>
  <si>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</si>
  <si>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</si>
  <si>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</si>
  <si>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</si>
  <si>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</si>
  <si>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</si>
  <si>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</si>
  <si>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</si>
  <si>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</si>
  <si>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</si>
  <si>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</si>
  <si>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</si>
  <si>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</si>
  <si>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</si>
  <si>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</si>
  <si>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</si>
  <si>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</si>
  <si>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</si>
  <si>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</si>
  <si>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</si>
  <si>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</si>
  <si>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</si>
  <si>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</si>
  <si>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</si>
  <si>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</si>
  <si>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</si>
  <si>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</si>
  <si>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</si>
  <si>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</si>
  <si>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</si>
  <si>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</si>
  <si>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</si>
  <si>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</si>
  <si>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</si>
  <si>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</si>
  <si>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</si>
  <si>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</si>
  <si>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</si>
  <si>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</si>
  <si>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</si>
  <si>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</si>
  <si>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</si>
  <si>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</si>
  <si>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</si>
  <si>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</si>
  <si>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</si>
  <si>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</si>
  <si>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</si>
  <si>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</si>
  <si>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</si>
  <si>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</si>
  <si>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</si>
  <si>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</si>
  <si>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</si>
  <si>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</si>
  <si>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</si>
  <si>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</si>
  <si>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</si>
  <si>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</si>
  <si>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</si>
  <si>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</si>
  <si>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</si>
  <si>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</si>
  <si>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</si>
  <si>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</si>
  <si>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</si>
  <si>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</si>
  <si>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</si>
  <si>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</si>
  <si>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</si>
  <si>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</si>
  <si>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</si>
  <si>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</si>
  <si>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</si>
  <si>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</si>
  <si>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</si>
  <si>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</si>
  <si>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</si>
  <si>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</si>
  <si>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</si>
  <si>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</si>
  <si>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</si>
  <si>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</si>
  <si>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</si>
  <si>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</si>
  <si>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</si>
  <si>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</si>
  <si>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</si>
  <si>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</si>
  <si>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</si>
  <si>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</si>
  <si>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</si>
  <si>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</si>
  <si>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</si>
  <si>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</si>
  <si>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</si>
  <si>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</si>
  <si>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</si>
  <si>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</si>
  <si>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</si>
  <si>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</si>
  <si>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</si>
  <si>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</si>
  <si>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</si>
  <si>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</si>
  <si>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</si>
  <si>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</si>
  <si>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</si>
  <si>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</si>
  <si>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</si>
  <si>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</si>
  <si>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</si>
  <si>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</si>
  <si>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</si>
  <si>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</si>
  <si>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</si>
  <si>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</si>
  <si>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</si>
  <si>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</si>
  <si>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</si>
  <si>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</si>
  <si>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</si>
  <si>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</si>
  <si>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</si>
  <si>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</si>
  <si>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</si>
  <si>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</si>
  <si>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</si>
  <si>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</si>
  <si>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</si>
  <si>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</si>
  <si>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</si>
  <si>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</si>
  <si>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</si>
  <si>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</si>
  <si>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</si>
  <si>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</si>
  <si>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</si>
  <si>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</si>
  <si>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</si>
  <si>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</si>
  <si>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</si>
  <si>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</si>
  <si>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</si>
  <si>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</si>
  <si>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</si>
  <si>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</si>
  <si>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</si>
  <si>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</si>
  <si>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</si>
  <si>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</si>
  <si>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</si>
  <si>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</si>
  <si>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</si>
  <si>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</si>
  <si>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</si>
  <si>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</si>
  <si>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</si>
  <si>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</si>
  <si>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</si>
  <si>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</si>
  <si>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</si>
  <si>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</si>
  <si>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</si>
  <si>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</si>
  <si>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</si>
  <si>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</si>
  <si>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</si>
  <si>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</si>
  <si>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</si>
  <si>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</si>
  <si>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</si>
  <si>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</si>
  <si>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</si>
  <si>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</si>
  <si>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</si>
  <si>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</si>
  <si>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</si>
  <si>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</si>
  <si>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</si>
  <si>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</si>
  <si>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</si>
  <si>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</si>
  <si>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</si>
  <si>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</si>
  <si>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</si>
  <si>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</si>
  <si>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</si>
  <si>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</si>
  <si>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</si>
  <si>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</si>
  <si>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</si>
  <si>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</si>
  <si>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</si>
  <si>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</si>
  <si>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</si>
  <si>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</si>
  <si>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</si>
  <si>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</si>
  <si>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</si>
  <si>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</si>
  <si>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</si>
  <si>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</si>
  <si>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</si>
  <si>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</si>
  <si>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</si>
  <si>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</si>
  <si>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</si>
  <si>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</si>
  <si>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</si>
  <si>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</si>
  <si>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</si>
  <si>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</si>
  <si>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</si>
  <si>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</si>
  <si>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</si>
  <si>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</si>
  <si>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</si>
  <si>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</si>
  <si>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</si>
  <si>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</si>
  <si>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</si>
  <si>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</si>
  <si>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</si>
  <si>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</si>
  <si>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</si>
  <si>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</si>
  <si>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</si>
  <si>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</si>
  <si>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</si>
  <si>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</si>
  <si>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</si>
  <si>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</si>
  <si>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</si>
  <si>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</si>
  <si>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</si>
  <si>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</si>
  <si>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</si>
  <si>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</si>
  <si>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</si>
  <si>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</si>
  <si>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</si>
  <si>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</si>
  <si>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</si>
  <si>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</si>
  <si>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</si>
  <si>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</si>
  <si>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</si>
  <si>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</si>
  <si>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</si>
  <si>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</si>
  <si>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</si>
  <si>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</si>
  <si>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</si>
  <si>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</si>
  <si>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</si>
  <si>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</si>
  <si>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</si>
  <si>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</si>
  <si>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</si>
  <si>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</si>
  <si>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</si>
  <si>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</si>
  <si>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</si>
  <si>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</si>
  <si>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</si>
  <si>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</si>
  <si>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</si>
  <si>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</si>
  <si>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</si>
  <si>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</si>
  <si>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</si>
  <si>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</si>
  <si>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</si>
  <si>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</si>
  <si>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</si>
  <si>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</si>
  <si>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</si>
  <si>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</si>
  <si>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</si>
  <si>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</si>
  <si>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</si>
  <si>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</si>
  <si>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</si>
  <si>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</si>
  <si>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</si>
  <si>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</si>
  <si>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</si>
  <si>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</si>
  <si>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</si>
  <si>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</si>
  <si>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</si>
  <si>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</si>
  <si>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</si>
  <si>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</si>
  <si>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</si>
  <si>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</si>
  <si>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</si>
  <si>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</si>
  <si>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</si>
  <si>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</si>
  <si>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</si>
  <si>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</si>
  <si>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</si>
  <si>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</si>
  <si>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</si>
  <si>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</si>
  <si>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</si>
  <si>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</si>
  <si>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</si>
  <si>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</si>
  <si>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</si>
  <si>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</si>
  <si>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</si>
  <si>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</si>
  <si>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</si>
  <si>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</si>
  <si>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</si>
  <si>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</si>
  <si>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</si>
  <si>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</si>
  <si>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</si>
  <si>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</si>
  <si>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</si>
  <si>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</si>
  <si>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</si>
  <si>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</si>
  <si>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</si>
  <si>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</si>
  <si>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</si>
  <si>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</si>
  <si>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</si>
  <si>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</si>
  <si>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</si>
  <si>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</si>
  <si>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</si>
  <si>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</si>
  <si>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</si>
  <si>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</si>
  <si>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</si>
  <si>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</si>
  <si>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</si>
  <si>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</si>
  <si>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</si>
  <si>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</si>
  <si>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</si>
  <si>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</si>
  <si>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</si>
  <si>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</si>
  <si>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</si>
  <si>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</si>
  <si>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</si>
  <si>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</si>
  <si>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</si>
  <si>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</si>
  <si>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</si>
  <si>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</si>
  <si>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</si>
  <si>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</si>
  <si>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</si>
  <si>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</si>
  <si>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</si>
  <si>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</si>
  <si>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</si>
  <si>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</si>
  <si>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</si>
  <si>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</si>
  <si>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</si>
  <si>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</si>
  <si>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</si>
  <si>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</si>
  <si>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</si>
  <si>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</si>
  <si>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</si>
  <si>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</si>
  <si>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</si>
  <si>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</si>
  <si>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</si>
  <si>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</si>
  <si>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</si>
  <si>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</si>
  <si>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</si>
  <si>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</si>
  <si>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</si>
  <si>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</si>
  <si>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</si>
  <si>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</si>
  <si>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</si>
  <si>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</si>
  <si>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</si>
  <si>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</si>
  <si>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</si>
  <si>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</si>
  <si>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</si>
  <si>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</si>
  <si>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</si>
  <si>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</si>
  <si>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</si>
  <si>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</si>
  <si>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</si>
  <si>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</si>
  <si>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</si>
  <si>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</si>
  <si>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</si>
  <si>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</si>
  <si>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</si>
  <si>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</si>
  <si>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</si>
  <si>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</si>
  <si>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</si>
  <si>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</si>
  <si>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</si>
  <si>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</si>
  <si>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</si>
  <si>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</si>
  <si>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</si>
  <si>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</si>
  <si>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</si>
  <si>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</si>
  <si>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</si>
  <si>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</si>
  <si>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</si>
  <si>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</si>
  <si>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</si>
  <si>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</si>
  <si>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</si>
  <si>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</si>
  <si>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</si>
  <si>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</si>
  <si>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</si>
  <si>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</si>
  <si>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</si>
  <si>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</si>
  <si>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</si>
  <si>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</si>
  <si>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</si>
  <si>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</si>
  <si>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</si>
  <si>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</si>
  <si>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</si>
  <si>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</si>
  <si>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</si>
  <si>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</si>
  <si>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</si>
  <si>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</si>
  <si>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</si>
  <si>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</si>
  <si>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</si>
  <si>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</si>
  <si>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</si>
  <si>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</si>
  <si>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</si>
  <si>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</si>
  <si>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</si>
  <si>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</si>
  <si>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</si>
  <si>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</si>
  <si>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</si>
  <si>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</si>
  <si>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</si>
  <si>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</si>
  <si>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</si>
  <si>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</si>
  <si>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</si>
  <si>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</si>
  <si>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</si>
  <si>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</si>
  <si>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</si>
  <si>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</si>
  <si>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</si>
  <si>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</si>
  <si>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</si>
  <si>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</si>
  <si>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</si>
  <si>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</si>
  <si>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</si>
  <si>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</si>
  <si>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</si>
  <si>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</si>
  <si>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</si>
  <si>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</si>
  <si>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</si>
  <si>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</si>
  <si>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</si>
  <si>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</si>
  <si>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</si>
  <si>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</si>
  <si>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</si>
  <si>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</si>
  <si>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</si>
  <si>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</si>
  <si>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</si>
  <si>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</si>
  <si>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</si>
  <si>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</si>
  <si>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</si>
  <si>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</si>
  <si>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</si>
  <si>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</si>
  <si>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</si>
  <si>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</si>
  <si>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</si>
  <si>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</si>
  <si>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</si>
  <si>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</si>
  <si>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</si>
  <si>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</si>
  <si>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</si>
  <si>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</si>
  <si>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</si>
  <si>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</si>
  <si>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</si>
  <si>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</si>
  <si>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</si>
  <si>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</si>
  <si>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</si>
  <si>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</si>
  <si>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</si>
  <si>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</si>
  <si>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</si>
  <si>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</si>
  <si>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</si>
  <si>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</si>
  <si>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</si>
  <si>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</si>
  <si>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</si>
  <si>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</si>
  <si>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</si>
  <si>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</si>
  <si>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</si>
  <si>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</si>
  <si>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</si>
  <si>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</si>
  <si>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</si>
  <si>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</si>
  <si>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</si>
  <si>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</si>
  <si>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</si>
  <si>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</si>
  <si>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</si>
  <si>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</si>
  <si>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</si>
  <si>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</si>
  <si>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</si>
  <si>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</si>
  <si>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</si>
  <si>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</si>
  <si>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</si>
  <si>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</si>
  <si>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</si>
  <si>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</si>
  <si>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</si>
  <si>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</si>
  <si>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</si>
  <si>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</si>
  <si>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</si>
  <si>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</si>
  <si>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</si>
  <si>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</si>
  <si>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</si>
  <si>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</si>
  <si>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</si>
  <si>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</si>
  <si>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</si>
  <si>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</si>
  <si>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</si>
  <si>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</si>
  <si>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</si>
  <si>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</si>
  <si>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</si>
  <si>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</si>
  <si>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</si>
  <si>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</si>
  <si>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</si>
  <si>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</si>
  <si>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</si>
  <si>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</si>
  <si>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</si>
  <si>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</si>
  <si>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</si>
  <si>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</si>
  <si>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</si>
  <si>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</si>
  <si>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</si>
  <si>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</si>
  <si>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</si>
  <si>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</si>
  <si>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</si>
  <si>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</si>
  <si>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</si>
  <si>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</si>
  <si>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</si>
  <si>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</si>
  <si>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</si>
  <si>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</si>
  <si>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</si>
  <si>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Casa de la Cultura, Moroleón,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</si>
</sst>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3" fontId="21" fillId="4" borderId="18" xfId="1" applyFont="1" applyFill="1" applyBorder="1"/>
    <xf numFmtId="43" fontId="21" fillId="4" borderId="0" xfId="1" applyFont="1" applyFill="1" applyBorder="1"/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E68" sqref="E68:F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8" t="s">
        <v>0</v>
      </c>
      <c r="B1" s="179"/>
      <c r="C1" s="179"/>
      <c r="D1" s="179"/>
      <c r="E1" s="179"/>
      <c r="F1" s="180"/>
    </row>
    <row r="2" spans="1:6" ht="15" customHeight="1" x14ac:dyDescent="0.25">
      <c r="A2" s="181" t="s">
        <v>602</v>
      </c>
      <c r="B2" s="182"/>
      <c r="C2" s="182"/>
      <c r="D2" s="182"/>
      <c r="E2" s="182"/>
      <c r="F2" s="183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160">
        <f>SUM(B10:B16)</f>
        <v>61928.11</v>
      </c>
      <c r="C9" s="160">
        <f>SUM(C10:C16)</f>
        <v>5462.78</v>
      </c>
      <c r="D9" s="46" t="s">
        <v>13</v>
      </c>
      <c r="E9" s="47">
        <f>SUM(E10:E18)</f>
        <v>-24892.190000000002</v>
      </c>
      <c r="F9" s="47">
        <f>SUM(F10:F18)</f>
        <v>-1599.6900000000023</v>
      </c>
    </row>
    <row r="10" spans="1:6" x14ac:dyDescent="0.25">
      <c r="A10" s="48" t="s">
        <v>14</v>
      </c>
      <c r="B10" s="161">
        <v>0</v>
      </c>
      <c r="C10" s="161">
        <v>0</v>
      </c>
      <c r="D10" s="48" t="s">
        <v>15</v>
      </c>
      <c r="E10" s="161">
        <v>55.76</v>
      </c>
      <c r="F10" s="161">
        <v>55.76</v>
      </c>
    </row>
    <row r="11" spans="1:6" x14ac:dyDescent="0.25">
      <c r="A11" s="48" t="s">
        <v>16</v>
      </c>
      <c r="B11" s="161">
        <v>61928.11</v>
      </c>
      <c r="C11" s="161">
        <v>5462.78</v>
      </c>
      <c r="D11" s="48" t="s">
        <v>17</v>
      </c>
      <c r="E11" s="161">
        <v>192.7</v>
      </c>
      <c r="F11" s="161">
        <v>192.7</v>
      </c>
    </row>
    <row r="12" spans="1:6" x14ac:dyDescent="0.25">
      <c r="A12" s="48" t="s">
        <v>18</v>
      </c>
      <c r="B12" s="161">
        <v>0</v>
      </c>
      <c r="C12" s="161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161">
        <v>0</v>
      </c>
      <c r="C13" s="161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161">
        <v>0</v>
      </c>
      <c r="C14" s="161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161">
        <v>0</v>
      </c>
      <c r="C15" s="161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161">
        <v>0</v>
      </c>
      <c r="C16" s="161">
        <v>0</v>
      </c>
      <c r="D16" s="48" t="s">
        <v>27</v>
      </c>
      <c r="E16" s="161">
        <v>-6826.66</v>
      </c>
      <c r="F16" s="161">
        <v>16465.84</v>
      </c>
    </row>
    <row r="17" spans="1:6" x14ac:dyDescent="0.25">
      <c r="A17" s="46" t="s">
        <v>28</v>
      </c>
      <c r="B17" s="160">
        <f>SUM(B18:B24)</f>
        <v>337047.69</v>
      </c>
      <c r="C17" s="160">
        <f>SUM(C18:C24)</f>
        <v>337047.69</v>
      </c>
      <c r="D17" s="48" t="s">
        <v>29</v>
      </c>
      <c r="E17" s="161">
        <v>0</v>
      </c>
      <c r="F17" s="161">
        <v>0</v>
      </c>
    </row>
    <row r="18" spans="1:6" x14ac:dyDescent="0.25">
      <c r="A18" s="48" t="s">
        <v>30</v>
      </c>
      <c r="B18" s="161">
        <v>0</v>
      </c>
      <c r="C18" s="161">
        <v>0</v>
      </c>
      <c r="D18" s="48" t="s">
        <v>31</v>
      </c>
      <c r="E18" s="161">
        <v>-18313.990000000002</v>
      </c>
      <c r="F18" s="161">
        <v>-18313.990000000002</v>
      </c>
    </row>
    <row r="19" spans="1:6" x14ac:dyDescent="0.25">
      <c r="A19" s="48" t="s">
        <v>32</v>
      </c>
      <c r="B19" s="161">
        <v>348373.84</v>
      </c>
      <c r="C19" s="161">
        <v>348373.84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1">
        <v>76</v>
      </c>
      <c r="C20" s="161">
        <v>76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61">
        <v>0</v>
      </c>
      <c r="C21" s="161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61">
        <v>0</v>
      </c>
      <c r="C22" s="161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61">
        <v>0</v>
      </c>
      <c r="C23" s="161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1">
        <v>-11402.15</v>
      </c>
      <c r="C24" s="161">
        <v>-11402.15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160">
        <f>SUM(B26:B30)</f>
        <v>0</v>
      </c>
      <c r="C25" s="160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398975.8</v>
      </c>
      <c r="C47" s="4">
        <f>C9+C17+C25+C31+C37+C38+C41</f>
        <v>342510.47000000003</v>
      </c>
      <c r="D47" s="2" t="s">
        <v>87</v>
      </c>
      <c r="E47" s="4">
        <f>E9+E19+E23+E26+E27+E31+E38+E42</f>
        <v>-24892.190000000002</v>
      </c>
      <c r="F47" s="4">
        <f>F9+F19+F23+F26+F27+F31+F38+F42</f>
        <v>-1599.6900000000023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61">
        <v>3304857</v>
      </c>
      <c r="C52" s="161">
        <v>3304857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61">
        <v>566176.85</v>
      </c>
      <c r="C53" s="161">
        <v>566176.85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61">
        <v>25212</v>
      </c>
      <c r="C54" s="161">
        <v>25212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61">
        <v>-393901.17</v>
      </c>
      <c r="C55" s="161">
        <v>-393901.17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-24892.190000000002</v>
      </c>
      <c r="F59" s="4">
        <f>F47+F57</f>
        <v>-1599.6900000000023</v>
      </c>
    </row>
    <row r="60" spans="1:6" x14ac:dyDescent="0.25">
      <c r="A60" s="3" t="s">
        <v>107</v>
      </c>
      <c r="B60" s="4">
        <f>SUM(B50:B58)</f>
        <v>3502344.68</v>
      </c>
      <c r="C60" s="4">
        <f>SUM(C50:C58)</f>
        <v>3502344.68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3901320.48</v>
      </c>
      <c r="C62" s="4">
        <f>SUM(C47+C60)</f>
        <v>3844855.1500000004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160">
        <f>SUM(E64:E66)</f>
        <v>2677.01</v>
      </c>
      <c r="F63" s="160">
        <f>SUM(F64:F66)</f>
        <v>2677.01</v>
      </c>
    </row>
    <row r="64" spans="1:6" x14ac:dyDescent="0.25">
      <c r="A64" s="45"/>
      <c r="B64" s="45"/>
      <c r="C64" s="45"/>
      <c r="D64" s="46" t="s">
        <v>111</v>
      </c>
      <c r="E64" s="161">
        <v>2677.01</v>
      </c>
      <c r="F64" s="161">
        <v>2677.01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160">
        <f>SUM(E69:E73)</f>
        <v>3923535.66</v>
      </c>
      <c r="F68" s="160">
        <f>SUM(F69:F73)</f>
        <v>3843777.83</v>
      </c>
    </row>
    <row r="69" spans="1:6" x14ac:dyDescent="0.25">
      <c r="A69" s="53"/>
      <c r="B69" s="45"/>
      <c r="C69" s="45"/>
      <c r="D69" s="46" t="s">
        <v>115</v>
      </c>
      <c r="E69" s="161">
        <v>79757.83</v>
      </c>
      <c r="F69" s="161">
        <v>899.45</v>
      </c>
    </row>
    <row r="70" spans="1:6" x14ac:dyDescent="0.25">
      <c r="A70" s="53"/>
      <c r="B70" s="45"/>
      <c r="C70" s="45"/>
      <c r="D70" s="46" t="s">
        <v>116</v>
      </c>
      <c r="E70" s="161">
        <v>3843777.83</v>
      </c>
      <c r="F70" s="161">
        <v>3842878.38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3926212.67</v>
      </c>
      <c r="F79" s="4">
        <f>F63+F68+F75</f>
        <v>3846454.84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3901320.48</v>
      </c>
      <c r="F81" s="4">
        <f>F59+F79</f>
        <v>3844855.15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6:C62 B9:C9 B17:C17 B25:C51 E9:F9 E12:F15 E50:F63 E65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6:C30 E9:F9 B48:C51 B32:C46 B47 B56:C62 E12:F15 E19:F62 E65:F67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2" zoomScale="75" zoomScaleNormal="75" workbookViewId="0">
      <selection activeCell="E12" sqref="E12:G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455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456</v>
      </c>
      <c r="B3" s="200"/>
      <c r="C3" s="200"/>
      <c r="D3" s="200"/>
      <c r="E3" s="200"/>
      <c r="F3" s="200"/>
      <c r="G3" s="201"/>
    </row>
    <row r="4" spans="1:7" x14ac:dyDescent="0.25">
      <c r="A4" s="199" t="s">
        <v>3</v>
      </c>
      <c r="B4" s="200"/>
      <c r="C4" s="200"/>
      <c r="D4" s="200"/>
      <c r="E4" s="200"/>
      <c r="F4" s="200"/>
      <c r="G4" s="201"/>
    </row>
    <row r="5" spans="1:7" x14ac:dyDescent="0.25">
      <c r="A5" s="193" t="s">
        <v>457</v>
      </c>
      <c r="B5" s="194"/>
      <c r="C5" s="194"/>
      <c r="D5" s="194"/>
      <c r="E5" s="194"/>
      <c r="F5" s="194"/>
      <c r="G5" s="195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2793093.1200000001</v>
      </c>
      <c r="F7" s="119">
        <f t="shared" si="0"/>
        <v>2868967.14</v>
      </c>
      <c r="G7" s="119">
        <f t="shared" si="0"/>
        <v>2942563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177">
        <v>5172.91</v>
      </c>
      <c r="F12" s="177">
        <v>1554.67</v>
      </c>
      <c r="G12" s="177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177">
        <v>0</v>
      </c>
      <c r="F13" s="177">
        <v>0</v>
      </c>
      <c r="G13" s="177">
        <v>0</v>
      </c>
    </row>
    <row r="14" spans="1:7" x14ac:dyDescent="0.25">
      <c r="A14" s="59" t="s">
        <v>472</v>
      </c>
      <c r="B14" s="175">
        <v>0</v>
      </c>
      <c r="C14" s="75">
        <v>0</v>
      </c>
      <c r="D14" s="75">
        <v>0</v>
      </c>
      <c r="E14" s="177">
        <v>334574.5</v>
      </c>
      <c r="F14" s="177">
        <v>319998.51</v>
      </c>
      <c r="G14" s="177">
        <v>349932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177">
        <v>0</v>
      </c>
      <c r="F15" s="177">
        <v>0</v>
      </c>
      <c r="G15" s="177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177">
        <v>0</v>
      </c>
      <c r="F16" s="177">
        <v>0</v>
      </c>
      <c r="G16" s="177">
        <v>0</v>
      </c>
    </row>
    <row r="17" spans="1:7" x14ac:dyDescent="0.25">
      <c r="A17" s="58" t="s">
        <v>475</v>
      </c>
      <c r="B17" s="176">
        <v>0</v>
      </c>
      <c r="C17" s="75">
        <v>0</v>
      </c>
      <c r="D17" s="75">
        <v>0</v>
      </c>
      <c r="E17" s="177">
        <v>2453345.71</v>
      </c>
      <c r="F17" s="177">
        <v>2547413.96</v>
      </c>
      <c r="G17" s="177">
        <v>2592631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2793093.1200000001</v>
      </c>
      <c r="F31" s="119">
        <f t="shared" si="3"/>
        <v>2868967.14</v>
      </c>
      <c r="G31" s="119">
        <f t="shared" si="3"/>
        <v>2942563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E12:G1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D16 C14:D14 B18:G31 C17:D17 B12:D1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E8" sqref="E8:G1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490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491</v>
      </c>
      <c r="B3" s="200"/>
      <c r="C3" s="200"/>
      <c r="D3" s="200"/>
      <c r="E3" s="200"/>
      <c r="F3" s="200"/>
      <c r="G3" s="201"/>
    </row>
    <row r="4" spans="1:7" x14ac:dyDescent="0.25">
      <c r="A4" s="199" t="s">
        <v>3</v>
      </c>
      <c r="B4" s="200"/>
      <c r="C4" s="200"/>
      <c r="D4" s="200"/>
      <c r="E4" s="200"/>
      <c r="F4" s="200"/>
      <c r="G4" s="201"/>
    </row>
    <row r="5" spans="1:7" x14ac:dyDescent="0.25">
      <c r="A5" s="193" t="s">
        <v>457</v>
      </c>
      <c r="B5" s="194"/>
      <c r="C5" s="194"/>
      <c r="D5" s="194"/>
      <c r="E5" s="194"/>
      <c r="F5" s="194"/>
      <c r="G5" s="195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-1820396.1800000002</v>
      </c>
      <c r="F7" s="119">
        <f t="shared" si="0"/>
        <v>-2836042.8699999996</v>
      </c>
      <c r="G7" s="119">
        <f t="shared" si="0"/>
        <v>-2935228.1199999996</v>
      </c>
    </row>
    <row r="8" spans="1:7" x14ac:dyDescent="0.25">
      <c r="A8" s="58" t="s">
        <v>493</v>
      </c>
      <c r="B8" s="75">
        <v>0</v>
      </c>
      <c r="C8" s="75">
        <v>0</v>
      </c>
      <c r="D8" s="75">
        <v>0</v>
      </c>
      <c r="E8" s="177">
        <v>-1410482.04</v>
      </c>
      <c r="F8" s="177">
        <v>-2360368.2999999998</v>
      </c>
      <c r="G8" s="177">
        <v>-2552432.21</v>
      </c>
    </row>
    <row r="9" spans="1:7" ht="15.75" customHeight="1" x14ac:dyDescent="0.25">
      <c r="A9" s="58" t="s">
        <v>494</v>
      </c>
      <c r="B9" s="75">
        <v>0</v>
      </c>
      <c r="C9" s="75">
        <v>0</v>
      </c>
      <c r="D9" s="75">
        <v>0</v>
      </c>
      <c r="E9" s="177">
        <v>-51663.87</v>
      </c>
      <c r="F9" s="177">
        <v>-43779.9</v>
      </c>
      <c r="G9" s="177">
        <v>-61960.59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177">
        <v>-277187.77</v>
      </c>
      <c r="F10" s="177">
        <v>-382736.67</v>
      </c>
      <c r="G10" s="177">
        <v>-259882.32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177">
        <v>-62562.5</v>
      </c>
      <c r="F11" s="177">
        <v>-49158</v>
      </c>
      <c r="G11" s="177">
        <v>-60950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177">
        <v>-18500</v>
      </c>
      <c r="F12" s="177">
        <v>0</v>
      </c>
      <c r="G12" s="177">
        <v>-3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-1820396.1800000002</v>
      </c>
      <c r="F29" s="119">
        <f t="shared" si="2"/>
        <v>-2836042.8699999996</v>
      </c>
      <c r="G29" s="119">
        <f t="shared" si="2"/>
        <v>-2935228.1199999996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8:D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abSelected="1" zoomScale="75" zoomScaleNormal="75" workbookViewId="0">
      <selection activeCell="E11" sqref="E11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505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506</v>
      </c>
      <c r="B3" s="200"/>
      <c r="C3" s="200"/>
      <c r="D3" s="200"/>
      <c r="E3" s="200"/>
      <c r="F3" s="200"/>
      <c r="G3" s="201"/>
    </row>
    <row r="4" spans="1:7" x14ac:dyDescent="0.25">
      <c r="A4" s="199" t="s">
        <v>3</v>
      </c>
      <c r="B4" s="200"/>
      <c r="C4" s="200"/>
      <c r="D4" s="200"/>
      <c r="E4" s="200"/>
      <c r="F4" s="200"/>
      <c r="G4" s="201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2793093.1200000001</v>
      </c>
      <c r="F6" s="119">
        <f t="shared" si="0"/>
        <v>2868967.14</v>
      </c>
      <c r="G6" s="119">
        <f t="shared" si="0"/>
        <v>2942563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177">
        <v>5172.91</v>
      </c>
      <c r="F11" s="177">
        <v>1554.67</v>
      </c>
      <c r="G11" s="177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177">
        <v>0</v>
      </c>
      <c r="F12" s="177">
        <v>0</v>
      </c>
      <c r="G12" s="177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177">
        <v>334574.5</v>
      </c>
      <c r="F13" s="177">
        <v>319998.51</v>
      </c>
      <c r="G13" s="177">
        <v>349932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177">
        <v>0</v>
      </c>
      <c r="F14" s="177">
        <v>0</v>
      </c>
      <c r="G14" s="177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177">
        <v>0</v>
      </c>
      <c r="F15" s="177">
        <v>0</v>
      </c>
      <c r="G15" s="177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0</v>
      </c>
      <c r="E16" s="177">
        <v>2453345.71</v>
      </c>
      <c r="F16" s="177">
        <v>2547413.96</v>
      </c>
      <c r="G16" s="177">
        <v>2592631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2793093.1200000001</v>
      </c>
      <c r="F30" s="119">
        <f t="shared" si="3"/>
        <v>2868967.14</v>
      </c>
      <c r="G30" s="119">
        <f t="shared" si="3"/>
        <v>2942563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11:G16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 B11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E7" sqref="E7: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520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521</v>
      </c>
      <c r="B3" s="200"/>
      <c r="C3" s="200"/>
      <c r="D3" s="200"/>
      <c r="E3" s="200"/>
      <c r="F3" s="200"/>
      <c r="G3" s="201"/>
    </row>
    <row r="4" spans="1:7" x14ac:dyDescent="0.25">
      <c r="A4" s="199" t="s">
        <v>3</v>
      </c>
      <c r="B4" s="200"/>
      <c r="C4" s="200"/>
      <c r="D4" s="200"/>
      <c r="E4" s="200"/>
      <c r="F4" s="200"/>
      <c r="G4" s="201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-1820396.1800000002</v>
      </c>
      <c r="F6" s="119">
        <f t="shared" si="0"/>
        <v>-2836042.8699999996</v>
      </c>
      <c r="G6" s="119">
        <f t="shared" si="0"/>
        <v>-2935228.1199999996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177">
        <v>-1410482.04</v>
      </c>
      <c r="F7" s="177">
        <v>-2360368.2999999998</v>
      </c>
      <c r="G7" s="177">
        <v>-2552432.21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177">
        <v>-51663.87</v>
      </c>
      <c r="F8" s="177">
        <v>-43779.9</v>
      </c>
      <c r="G8" s="177">
        <v>-61960.59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177">
        <v>-277187.77</v>
      </c>
      <c r="F9" s="177">
        <v>-382736.67</v>
      </c>
      <c r="G9" s="177">
        <v>-259882.32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177">
        <v>-62562.5</v>
      </c>
      <c r="F10" s="177">
        <v>-49158</v>
      </c>
      <c r="G10" s="177">
        <v>-60950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177">
        <v>-18500</v>
      </c>
      <c r="F11" s="177">
        <v>0</v>
      </c>
      <c r="G11" s="177">
        <v>-3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-1820396.1800000002</v>
      </c>
      <c r="F28" s="119">
        <f t="shared" si="2"/>
        <v>-2836042.8699999996</v>
      </c>
      <c r="G28" s="119">
        <f t="shared" si="2"/>
        <v>-2935228.1199999996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D10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0" t="s">
        <v>524</v>
      </c>
      <c r="B1" s="179"/>
      <c r="C1" s="179"/>
      <c r="D1" s="179"/>
      <c r="E1" s="179"/>
      <c r="F1" s="179"/>
    </row>
    <row r="2" spans="1:6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3"/>
    </row>
    <row r="3" spans="1:6" x14ac:dyDescent="0.25">
      <c r="A3" s="199" t="s">
        <v>525</v>
      </c>
      <c r="B3" s="200"/>
      <c r="C3" s="200"/>
      <c r="D3" s="200"/>
      <c r="E3" s="200"/>
      <c r="F3" s="201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4" t="s">
        <v>455</v>
      </c>
      <c r="B1" s="204"/>
      <c r="C1" s="204"/>
      <c r="D1" s="204"/>
      <c r="E1" s="204"/>
      <c r="F1" s="204"/>
      <c r="G1" s="204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202" t="s">
        <v>507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25">
      <c r="A7" s="203"/>
      <c r="B7" s="70" t="s">
        <v>571</v>
      </c>
      <c r="C7" s="203"/>
      <c r="D7" s="203"/>
      <c r="E7" s="203"/>
      <c r="F7" s="203"/>
      <c r="G7" s="203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5" t="s">
        <v>490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6" t="s">
        <v>582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25">
      <c r="A7" s="207"/>
      <c r="B7" s="37" t="s">
        <v>571</v>
      </c>
      <c r="C7" s="203"/>
      <c r="D7" s="203"/>
      <c r="E7" s="203"/>
      <c r="F7" s="203"/>
      <c r="G7" s="203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5" t="s">
        <v>505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9" t="s">
        <v>507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2.25" x14ac:dyDescent="0.25">
      <c r="A6" s="189"/>
      <c r="B6" s="211"/>
      <c r="C6" s="211"/>
      <c r="D6" s="211"/>
      <c r="E6" s="211"/>
      <c r="F6" s="211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8" t="s">
        <v>598</v>
      </c>
      <c r="B39" s="208"/>
      <c r="C39" s="208"/>
      <c r="D39" s="208"/>
      <c r="E39" s="208"/>
      <c r="F39" s="208"/>
      <c r="G39" s="208"/>
    </row>
    <row r="40" spans="1:7" x14ac:dyDescent="0.25">
      <c r="A40" s="208" t="s">
        <v>599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5" t="s">
        <v>520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2" t="s">
        <v>582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25">
      <c r="A6" s="213"/>
      <c r="B6" s="211"/>
      <c r="C6" s="211"/>
      <c r="D6" s="211"/>
      <c r="E6" s="211"/>
      <c r="F6" s="211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8" t="s">
        <v>598</v>
      </c>
      <c r="B32" s="208"/>
      <c r="C32" s="208"/>
      <c r="D32" s="208"/>
      <c r="E32" s="208"/>
      <c r="F32" s="208"/>
      <c r="G32" s="208"/>
    </row>
    <row r="33" spans="1:7" x14ac:dyDescent="0.25">
      <c r="A33" s="208" t="s">
        <v>599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4" t="s">
        <v>524</v>
      </c>
      <c r="B1" s="214"/>
      <c r="C1" s="214"/>
      <c r="D1" s="214"/>
      <c r="E1" s="214"/>
      <c r="F1" s="214"/>
    </row>
    <row r="2" spans="1:6" ht="20.100000000000001" customHeight="1" x14ac:dyDescent="0.25">
      <c r="A2" s="110" t="str">
        <f>'Formato 1'!A2</f>
        <v xml:space="preserve"> Casa de la Cultura, Moroleón,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3" zoomScale="75" zoomScaleNormal="75" workbookViewId="0">
      <selection activeCell="F49" sqref="F4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8" t="s">
        <v>125</v>
      </c>
      <c r="B1" s="179"/>
      <c r="C1" s="179"/>
      <c r="D1" s="179"/>
      <c r="E1" s="179"/>
      <c r="F1" s="179"/>
      <c r="G1" s="179"/>
      <c r="H1" s="180"/>
    </row>
    <row r="2" spans="1:8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2">
        <v>1599.69</v>
      </c>
      <c r="C18" s="163"/>
      <c r="D18" s="163"/>
      <c r="E18" s="163"/>
      <c r="F18" s="162">
        <v>24892.19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1599.69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24892.19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4" t="s">
        <v>155</v>
      </c>
      <c r="B33" s="184"/>
      <c r="C33" s="184"/>
      <c r="D33" s="184"/>
      <c r="E33" s="184"/>
      <c r="F33" s="184"/>
      <c r="G33" s="184"/>
      <c r="H33" s="184"/>
    </row>
    <row r="34" spans="1:8" ht="14.45" customHeight="1" x14ac:dyDescent="0.25">
      <c r="A34" s="184"/>
      <c r="B34" s="184"/>
      <c r="C34" s="184"/>
      <c r="D34" s="184"/>
      <c r="E34" s="184"/>
      <c r="F34" s="184"/>
      <c r="G34" s="184"/>
      <c r="H34" s="184"/>
    </row>
    <row r="35" spans="1:8" ht="14.45" customHeight="1" x14ac:dyDescent="0.25">
      <c r="A35" s="184"/>
      <c r="B35" s="184"/>
      <c r="C35" s="184"/>
      <c r="D35" s="184"/>
      <c r="E35" s="184"/>
      <c r="F35" s="184"/>
      <c r="G35" s="184"/>
      <c r="H35" s="184"/>
    </row>
    <row r="36" spans="1:8" ht="14.45" customHeight="1" x14ac:dyDescent="0.25">
      <c r="A36" s="184"/>
      <c r="B36" s="184"/>
      <c r="C36" s="184"/>
      <c r="D36" s="184"/>
      <c r="E36" s="184"/>
      <c r="F36" s="184"/>
      <c r="G36" s="184"/>
      <c r="H36" s="184"/>
    </row>
    <row r="37" spans="1:8" ht="14.45" customHeight="1" x14ac:dyDescent="0.25">
      <c r="A37" s="184"/>
      <c r="B37" s="184"/>
      <c r="C37" s="184"/>
      <c r="D37" s="184"/>
      <c r="E37" s="184"/>
      <c r="F37" s="184"/>
      <c r="G37" s="184"/>
      <c r="H37" s="184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C26" sqref="C2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8" t="s">
        <v>166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3" zoomScale="75" zoomScaleNormal="75" workbookViewId="0">
      <selection activeCell="B63" sqref="B6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8" t="s">
        <v>191</v>
      </c>
      <c r="B1" s="179"/>
      <c r="C1" s="179"/>
      <c r="D1" s="180"/>
    </row>
    <row r="2" spans="1:4" x14ac:dyDescent="0.25">
      <c r="A2" s="110" t="str">
        <f>'Formato 1'!A2</f>
        <v xml:space="preserve"> Casa de la Cultura, Moroleón, Gto.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3002330</v>
      </c>
      <c r="C8" s="14">
        <f>SUM(C9:C11)</f>
        <v>664466.74</v>
      </c>
      <c r="D8" s="14">
        <f>SUM(D9:D11)</f>
        <v>664466.74</v>
      </c>
    </row>
    <row r="9" spans="1:4" x14ac:dyDescent="0.25">
      <c r="A9" s="58" t="s">
        <v>197</v>
      </c>
      <c r="B9" s="164">
        <v>3002330</v>
      </c>
      <c r="C9" s="164">
        <v>664466.74</v>
      </c>
      <c r="D9" s="164">
        <v>664466.74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3002330</v>
      </c>
      <c r="C13" s="14">
        <f>C14+C15</f>
        <v>584708.91</v>
      </c>
      <c r="D13" s="14">
        <f>D14+D15</f>
        <v>584708.91</v>
      </c>
    </row>
    <row r="14" spans="1:4" x14ac:dyDescent="0.25">
      <c r="A14" s="58" t="s">
        <v>201</v>
      </c>
      <c r="B14" s="164">
        <v>3002330</v>
      </c>
      <c r="C14" s="164">
        <v>584708.91</v>
      </c>
      <c r="D14" s="164">
        <v>584708.91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29000</v>
      </c>
      <c r="D17" s="14">
        <f>D18+D19</f>
        <v>29000</v>
      </c>
    </row>
    <row r="18" spans="1:4" x14ac:dyDescent="0.25">
      <c r="A18" s="58" t="s">
        <v>204</v>
      </c>
      <c r="B18" s="16">
        <v>0</v>
      </c>
      <c r="C18" s="164">
        <v>29000</v>
      </c>
      <c r="D18" s="164">
        <v>29000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108757.82999999996</v>
      </c>
      <c r="D21" s="14">
        <f>D8-D13+D17</f>
        <v>108757.82999999996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108757.82999999996</v>
      </c>
      <c r="D23" s="14">
        <f>D21-D11</f>
        <v>108757.82999999996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79757.829999999958</v>
      </c>
      <c r="D25" s="14">
        <f>D23-D17</f>
        <v>79757.829999999958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79757.829999999958</v>
      </c>
      <c r="D33" s="4">
        <f>D25+D29</f>
        <v>79757.829999999958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3002330</v>
      </c>
      <c r="C48" s="96">
        <f>C9</f>
        <v>664466.74</v>
      </c>
      <c r="D48" s="96">
        <f>D9</f>
        <v>664466.74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3002330</v>
      </c>
      <c r="C53" s="47">
        <f>C14</f>
        <v>584708.91</v>
      </c>
      <c r="D53" s="47">
        <f>D14</f>
        <v>584708.91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29000</v>
      </c>
      <c r="D55" s="47">
        <f>D18</f>
        <v>29000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108757.82999999996</v>
      </c>
      <c r="D57" s="4">
        <f>D48+D49-D53+D55</f>
        <v>108757.82999999996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108757.82999999996</v>
      </c>
      <c r="D59" s="4">
        <f>D57-D49</f>
        <v>108757.82999999996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0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8" t="s">
        <v>232</v>
      </c>
      <c r="B1" s="179"/>
      <c r="C1" s="179"/>
      <c r="D1" s="179"/>
      <c r="E1" s="179"/>
      <c r="F1" s="179"/>
      <c r="G1" s="180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5" t="s">
        <v>234</v>
      </c>
      <c r="B6" s="187" t="s">
        <v>235</v>
      </c>
      <c r="C6" s="187"/>
      <c r="D6" s="187"/>
      <c r="E6" s="187"/>
      <c r="F6" s="187"/>
      <c r="G6" s="187" t="s">
        <v>236</v>
      </c>
    </row>
    <row r="7" spans="1:7" ht="30" x14ac:dyDescent="0.25">
      <c r="A7" s="186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87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65">
        <v>363299</v>
      </c>
      <c r="C15" s="165">
        <v>0</v>
      </c>
      <c r="D15" s="166">
        <f t="shared" ref="D15" si="1">B15+C15</f>
        <v>363299</v>
      </c>
      <c r="E15" s="165">
        <v>68959</v>
      </c>
      <c r="F15" s="165">
        <v>68959</v>
      </c>
      <c r="G15" s="166">
        <f t="shared" si="0"/>
        <v>-294340</v>
      </c>
    </row>
    <row r="16" spans="1:7" x14ac:dyDescent="0.25">
      <c r="A16" s="92" t="s">
        <v>249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261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267</v>
      </c>
      <c r="B34" s="165">
        <v>2639031</v>
      </c>
      <c r="C34" s="165">
        <v>0</v>
      </c>
      <c r="D34" s="166">
        <f>B34+C34</f>
        <v>2639031</v>
      </c>
      <c r="E34" s="165">
        <v>595507.74</v>
      </c>
      <c r="F34" s="165">
        <v>595507.74</v>
      </c>
      <c r="G34" s="166">
        <f t="shared" si="5"/>
        <v>-2043523.26</v>
      </c>
    </row>
    <row r="35" spans="1:7" ht="14.45" customHeight="1" x14ac:dyDescent="0.25">
      <c r="A35" s="58" t="s">
        <v>268</v>
      </c>
      <c r="B35" s="47">
        <f t="shared" ref="B35:G35" si="6">B36</f>
        <v>0</v>
      </c>
      <c r="C35" s="47">
        <f t="shared" si="6"/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7">B38+B39</f>
        <v>0</v>
      </c>
      <c r="C37" s="47">
        <f t="shared" si="7"/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8">SUM(B9,B10,B11,B12,B13,B14,B15,B16,B28,B34,B35,B37)</f>
        <v>3002330</v>
      </c>
      <c r="C41" s="4">
        <f t="shared" si="8"/>
        <v>0</v>
      </c>
      <c r="D41" s="4">
        <f t="shared" si="8"/>
        <v>3002330</v>
      </c>
      <c r="E41" s="4">
        <f t="shared" si="8"/>
        <v>664466.74</v>
      </c>
      <c r="F41" s="4">
        <f t="shared" si="8"/>
        <v>664466.74</v>
      </c>
      <c r="G41" s="4">
        <f t="shared" si="8"/>
        <v>-2337863.2599999998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9">SUM(B46:B53)</f>
        <v>0</v>
      </c>
      <c r="C45" s="47">
        <f t="shared" si="9"/>
        <v>0</v>
      </c>
      <c r="D45" s="47">
        <f t="shared" si="9"/>
        <v>0</v>
      </c>
      <c r="E45" s="47">
        <f t="shared" si="9"/>
        <v>0</v>
      </c>
      <c r="F45" s="47">
        <f t="shared" si="9"/>
        <v>0</v>
      </c>
      <c r="G45" s="47">
        <f t="shared" si="9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0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0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0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0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0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0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1">SUM(B55:B58)</f>
        <v>0</v>
      </c>
      <c r="C54" s="47">
        <f t="shared" si="11"/>
        <v>0</v>
      </c>
      <c r="D54" s="47">
        <f t="shared" si="11"/>
        <v>0</v>
      </c>
      <c r="E54" s="47">
        <f t="shared" si="11"/>
        <v>0</v>
      </c>
      <c r="F54" s="47">
        <f t="shared" si="11"/>
        <v>0</v>
      </c>
      <c r="G54" s="47">
        <f t="shared" si="11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2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2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2"/>
        <v>0</v>
      </c>
    </row>
    <row r="59" spans="1:7" x14ac:dyDescent="0.25">
      <c r="A59" s="58" t="s">
        <v>290</v>
      </c>
      <c r="B59" s="47">
        <f t="shared" ref="B59:G59" si="13">SUM(B60:B61)</f>
        <v>0</v>
      </c>
      <c r="C59" s="47">
        <f t="shared" si="13"/>
        <v>0</v>
      </c>
      <c r="D59" s="47">
        <f t="shared" si="13"/>
        <v>0</v>
      </c>
      <c r="E59" s="47">
        <f t="shared" si="13"/>
        <v>0</v>
      </c>
      <c r="F59" s="47">
        <f t="shared" si="13"/>
        <v>0</v>
      </c>
      <c r="G59" s="47">
        <f t="shared" si="13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4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4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4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7">B41+B65+B67</f>
        <v>3002330</v>
      </c>
      <c r="C70" s="4">
        <f t="shared" si="17"/>
        <v>0</v>
      </c>
      <c r="D70" s="4">
        <f t="shared" si="17"/>
        <v>3002330</v>
      </c>
      <c r="E70" s="4">
        <f t="shared" si="17"/>
        <v>664466.74</v>
      </c>
      <c r="F70" s="4">
        <f t="shared" si="17"/>
        <v>664466.74</v>
      </c>
      <c r="G70" s="4">
        <f t="shared" si="17"/>
        <v>-2337863.2599999998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3" zoomScale="75" zoomScaleNormal="75" workbookViewId="0">
      <selection activeCell="C128" sqref="C12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0" t="s">
        <v>303</v>
      </c>
      <c r="B1" s="179"/>
      <c r="C1" s="179"/>
      <c r="D1" s="179"/>
      <c r="E1" s="179"/>
      <c r="F1" s="179"/>
      <c r="G1" s="180"/>
    </row>
    <row r="2" spans="1:7" x14ac:dyDescent="0.25">
      <c r="A2" s="125" t="str">
        <f>'Formato 1'!A2</f>
        <v xml:space="preserve"> Casa de la Cultura, Moroleón,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88" t="s">
        <v>7</v>
      </c>
      <c r="B7" s="188" t="s">
        <v>306</v>
      </c>
      <c r="C7" s="188"/>
      <c r="D7" s="188"/>
      <c r="E7" s="188"/>
      <c r="F7" s="188"/>
      <c r="G7" s="189" t="s">
        <v>307</v>
      </c>
    </row>
    <row r="8" spans="1:7" ht="30" x14ac:dyDescent="0.25">
      <c r="A8" s="188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88"/>
    </row>
    <row r="9" spans="1:7" x14ac:dyDescent="0.25">
      <c r="A9" s="27" t="s">
        <v>312</v>
      </c>
      <c r="B9" s="83">
        <f t="shared" ref="B9:G9" si="0">SUM(B10,B18,B28,B38,B48,B58,B62,B71,B75)</f>
        <v>3002327</v>
      </c>
      <c r="C9" s="83">
        <f t="shared" si="0"/>
        <v>181814.28</v>
      </c>
      <c r="D9" s="83">
        <f t="shared" si="0"/>
        <v>3184141.28</v>
      </c>
      <c r="E9" s="83">
        <f t="shared" si="0"/>
        <v>584708.91</v>
      </c>
      <c r="F9" s="83">
        <f t="shared" si="0"/>
        <v>584708.91</v>
      </c>
      <c r="G9" s="83">
        <f t="shared" si="0"/>
        <v>2599432.3699999996</v>
      </c>
    </row>
    <row r="10" spans="1:7" x14ac:dyDescent="0.25">
      <c r="A10" s="84" t="s">
        <v>313</v>
      </c>
      <c r="B10" s="167">
        <f>SUM(B11:B17)</f>
        <v>2616424.4</v>
      </c>
      <c r="C10" s="167">
        <f t="shared" ref="C10:G10" si="1">SUM(C11:C17)</f>
        <v>0</v>
      </c>
      <c r="D10" s="167">
        <f t="shared" si="1"/>
        <v>2616424.4</v>
      </c>
      <c r="E10" s="167">
        <f t="shared" si="1"/>
        <v>479092.52</v>
      </c>
      <c r="F10" s="167">
        <f t="shared" si="1"/>
        <v>479092.52</v>
      </c>
      <c r="G10" s="167">
        <f t="shared" si="1"/>
        <v>2137331.88</v>
      </c>
    </row>
    <row r="11" spans="1:7" x14ac:dyDescent="0.25">
      <c r="A11" s="85" t="s">
        <v>314</v>
      </c>
      <c r="B11" s="167">
        <v>0</v>
      </c>
      <c r="C11" s="167">
        <v>0</v>
      </c>
      <c r="D11" s="167">
        <f>B11+C11</f>
        <v>0</v>
      </c>
      <c r="E11" s="167">
        <v>0</v>
      </c>
      <c r="F11" s="167">
        <v>0</v>
      </c>
      <c r="G11" s="167">
        <f>D11-E11</f>
        <v>0</v>
      </c>
    </row>
    <row r="12" spans="1:7" x14ac:dyDescent="0.25">
      <c r="A12" s="85" t="s">
        <v>315</v>
      </c>
      <c r="B12" s="168">
        <v>2218732.84</v>
      </c>
      <c r="C12" s="168">
        <v>0</v>
      </c>
      <c r="D12" s="167">
        <f t="shared" ref="D12:D17" si="2">B12+C12</f>
        <v>2218732.84</v>
      </c>
      <c r="E12" s="168">
        <v>475245.77</v>
      </c>
      <c r="F12" s="168">
        <v>475245.77</v>
      </c>
      <c r="G12" s="167">
        <f t="shared" ref="G12:G17" si="3">D12-E12</f>
        <v>1743487.0699999998</v>
      </c>
    </row>
    <row r="13" spans="1:7" x14ac:dyDescent="0.25">
      <c r="A13" s="85" t="s">
        <v>316</v>
      </c>
      <c r="B13" s="168">
        <v>264373</v>
      </c>
      <c r="C13" s="168">
        <v>0</v>
      </c>
      <c r="D13" s="167">
        <f t="shared" si="2"/>
        <v>264373</v>
      </c>
      <c r="E13" s="168">
        <v>3846.75</v>
      </c>
      <c r="F13" s="168">
        <v>3846.75</v>
      </c>
      <c r="G13" s="167">
        <f t="shared" si="3"/>
        <v>260526.25</v>
      </c>
    </row>
    <row r="14" spans="1:7" x14ac:dyDescent="0.25">
      <c r="A14" s="85" t="s">
        <v>317</v>
      </c>
      <c r="B14" s="167">
        <v>0</v>
      </c>
      <c r="C14" s="167">
        <v>0</v>
      </c>
      <c r="D14" s="167">
        <f t="shared" si="2"/>
        <v>0</v>
      </c>
      <c r="E14" s="167">
        <v>0</v>
      </c>
      <c r="F14" s="167">
        <v>0</v>
      </c>
      <c r="G14" s="167">
        <f t="shared" si="3"/>
        <v>0</v>
      </c>
    </row>
    <row r="15" spans="1:7" x14ac:dyDescent="0.25">
      <c r="A15" s="85" t="s">
        <v>318</v>
      </c>
      <c r="B15" s="168">
        <v>133318.56</v>
      </c>
      <c r="C15" s="168">
        <v>0</v>
      </c>
      <c r="D15" s="167">
        <f t="shared" si="2"/>
        <v>133318.56</v>
      </c>
      <c r="E15" s="168">
        <v>0</v>
      </c>
      <c r="F15" s="168">
        <v>0</v>
      </c>
      <c r="G15" s="167">
        <f t="shared" si="3"/>
        <v>133318.56</v>
      </c>
    </row>
    <row r="16" spans="1:7" x14ac:dyDescent="0.25">
      <c r="A16" s="85" t="s">
        <v>319</v>
      </c>
      <c r="B16" s="167">
        <v>0</v>
      </c>
      <c r="C16" s="167">
        <v>0</v>
      </c>
      <c r="D16" s="167">
        <f t="shared" si="2"/>
        <v>0</v>
      </c>
      <c r="E16" s="167">
        <v>0</v>
      </c>
      <c r="F16" s="167">
        <v>0</v>
      </c>
      <c r="G16" s="167">
        <f t="shared" si="3"/>
        <v>0</v>
      </c>
    </row>
    <row r="17" spans="1:7" x14ac:dyDescent="0.25">
      <c r="A17" s="85" t="s">
        <v>320</v>
      </c>
      <c r="B17" s="167">
        <v>0</v>
      </c>
      <c r="C17" s="167">
        <v>0</v>
      </c>
      <c r="D17" s="167">
        <f t="shared" si="2"/>
        <v>0</v>
      </c>
      <c r="E17" s="167">
        <v>0</v>
      </c>
      <c r="F17" s="167">
        <v>0</v>
      </c>
      <c r="G17" s="167">
        <f t="shared" si="3"/>
        <v>0</v>
      </c>
    </row>
    <row r="18" spans="1:7" x14ac:dyDescent="0.25">
      <c r="A18" s="84" t="s">
        <v>321</v>
      </c>
      <c r="B18" s="167">
        <f>SUM(B19:B27)</f>
        <v>64064.92</v>
      </c>
      <c r="C18" s="167">
        <f t="shared" ref="C18:G18" si="4">SUM(C19:C27)</f>
        <v>5000</v>
      </c>
      <c r="D18" s="167">
        <f t="shared" si="4"/>
        <v>69064.92</v>
      </c>
      <c r="E18" s="167">
        <f t="shared" si="4"/>
        <v>11177.75</v>
      </c>
      <c r="F18" s="167">
        <f t="shared" si="4"/>
        <v>11177.75</v>
      </c>
      <c r="G18" s="167">
        <f t="shared" si="4"/>
        <v>57887.17</v>
      </c>
    </row>
    <row r="19" spans="1:7" x14ac:dyDescent="0.25">
      <c r="A19" s="85" t="s">
        <v>322</v>
      </c>
      <c r="B19" s="168">
        <v>28938</v>
      </c>
      <c r="C19" s="168">
        <v>0</v>
      </c>
      <c r="D19" s="167">
        <f t="shared" ref="D19:D27" si="5">B19+C19</f>
        <v>28938</v>
      </c>
      <c r="E19" s="168">
        <v>4275</v>
      </c>
      <c r="F19" s="168">
        <v>4275</v>
      </c>
      <c r="G19" s="167">
        <f t="shared" ref="G19:G27" si="6">D19-E19</f>
        <v>24663</v>
      </c>
    </row>
    <row r="20" spans="1:7" x14ac:dyDescent="0.25">
      <c r="A20" s="85" t="s">
        <v>323</v>
      </c>
      <c r="B20" s="168">
        <v>10921</v>
      </c>
      <c r="C20" s="168">
        <v>0</v>
      </c>
      <c r="D20" s="167">
        <f t="shared" si="5"/>
        <v>10921</v>
      </c>
      <c r="E20" s="168">
        <v>485</v>
      </c>
      <c r="F20" s="168">
        <v>485</v>
      </c>
      <c r="G20" s="167">
        <f t="shared" si="6"/>
        <v>10436</v>
      </c>
    </row>
    <row r="21" spans="1:7" x14ac:dyDescent="0.25">
      <c r="A21" s="85" t="s">
        <v>324</v>
      </c>
      <c r="B21" s="167">
        <v>0</v>
      </c>
      <c r="C21" s="167">
        <v>0</v>
      </c>
      <c r="D21" s="167">
        <f t="shared" si="5"/>
        <v>0</v>
      </c>
      <c r="E21" s="167">
        <v>0</v>
      </c>
      <c r="F21" s="167">
        <v>0</v>
      </c>
      <c r="G21" s="167">
        <f t="shared" si="6"/>
        <v>0</v>
      </c>
    </row>
    <row r="22" spans="1:7" x14ac:dyDescent="0.25">
      <c r="A22" s="85" t="s">
        <v>325</v>
      </c>
      <c r="B22" s="168">
        <v>8737</v>
      </c>
      <c r="C22" s="168">
        <v>0</v>
      </c>
      <c r="D22" s="167">
        <f t="shared" si="5"/>
        <v>8737</v>
      </c>
      <c r="E22" s="168">
        <v>650</v>
      </c>
      <c r="F22" s="168">
        <v>650</v>
      </c>
      <c r="G22" s="167">
        <f t="shared" si="6"/>
        <v>8087</v>
      </c>
    </row>
    <row r="23" spans="1:7" x14ac:dyDescent="0.25">
      <c r="A23" s="85" t="s">
        <v>326</v>
      </c>
      <c r="B23" s="168">
        <v>1172.08</v>
      </c>
      <c r="C23" s="168">
        <v>0</v>
      </c>
      <c r="D23" s="167">
        <f t="shared" si="5"/>
        <v>1172.08</v>
      </c>
      <c r="E23" s="168">
        <v>0</v>
      </c>
      <c r="F23" s="168">
        <v>0</v>
      </c>
      <c r="G23" s="167">
        <f t="shared" si="6"/>
        <v>1172.08</v>
      </c>
    </row>
    <row r="24" spans="1:7" x14ac:dyDescent="0.25">
      <c r="A24" s="85" t="s">
        <v>327</v>
      </c>
      <c r="B24" s="168">
        <v>11566.84</v>
      </c>
      <c r="C24" s="168">
        <v>5000</v>
      </c>
      <c r="D24" s="167">
        <f t="shared" si="5"/>
        <v>16566.84</v>
      </c>
      <c r="E24" s="168">
        <v>5767.75</v>
      </c>
      <c r="F24" s="168">
        <v>5767.75</v>
      </c>
      <c r="G24" s="167">
        <f t="shared" si="6"/>
        <v>10799.09</v>
      </c>
    </row>
    <row r="25" spans="1:7" x14ac:dyDescent="0.25">
      <c r="A25" s="85" t="s">
        <v>328</v>
      </c>
      <c r="B25" s="168">
        <v>2730</v>
      </c>
      <c r="C25" s="168">
        <v>0</v>
      </c>
      <c r="D25" s="167">
        <f t="shared" si="5"/>
        <v>2730</v>
      </c>
      <c r="E25" s="168">
        <v>0</v>
      </c>
      <c r="F25" s="168">
        <v>0</v>
      </c>
      <c r="G25" s="167">
        <f t="shared" si="6"/>
        <v>2730</v>
      </c>
    </row>
    <row r="26" spans="1:7" x14ac:dyDescent="0.25">
      <c r="A26" s="85" t="s">
        <v>329</v>
      </c>
      <c r="B26" s="167">
        <v>0</v>
      </c>
      <c r="C26" s="167">
        <v>0</v>
      </c>
      <c r="D26" s="167">
        <f t="shared" si="5"/>
        <v>0</v>
      </c>
      <c r="E26" s="167">
        <v>0</v>
      </c>
      <c r="F26" s="167">
        <v>0</v>
      </c>
      <c r="G26" s="167">
        <f t="shared" si="6"/>
        <v>0</v>
      </c>
    </row>
    <row r="27" spans="1:7" x14ac:dyDescent="0.25">
      <c r="A27" s="85" t="s">
        <v>330</v>
      </c>
      <c r="B27" s="167">
        <v>0</v>
      </c>
      <c r="C27" s="167">
        <v>0</v>
      </c>
      <c r="D27" s="167">
        <f t="shared" si="5"/>
        <v>0</v>
      </c>
      <c r="E27" s="167">
        <v>0</v>
      </c>
      <c r="F27" s="167">
        <v>0</v>
      </c>
      <c r="G27" s="167">
        <f t="shared" si="6"/>
        <v>0</v>
      </c>
    </row>
    <row r="28" spans="1:7" x14ac:dyDescent="0.25">
      <c r="A28" s="84" t="s">
        <v>331</v>
      </c>
      <c r="B28" s="167">
        <f>SUM(B29:B37)</f>
        <v>247237.68</v>
      </c>
      <c r="C28" s="167">
        <f t="shared" ref="C28:G28" si="7">SUM(C29:C37)</f>
        <v>176814.28</v>
      </c>
      <c r="D28" s="167">
        <f t="shared" si="7"/>
        <v>424051.95999999996</v>
      </c>
      <c r="E28" s="167">
        <f t="shared" si="7"/>
        <v>94438.64</v>
      </c>
      <c r="F28" s="167">
        <f t="shared" si="7"/>
        <v>94438.64</v>
      </c>
      <c r="G28" s="167">
        <f t="shared" si="7"/>
        <v>329613.32</v>
      </c>
    </row>
    <row r="29" spans="1:7" x14ac:dyDescent="0.25">
      <c r="A29" s="85" t="s">
        <v>332</v>
      </c>
      <c r="B29" s="168">
        <v>39423.68</v>
      </c>
      <c r="C29" s="168">
        <v>5000</v>
      </c>
      <c r="D29" s="167">
        <f t="shared" ref="D29:D37" si="8">B29+C29</f>
        <v>44423.68</v>
      </c>
      <c r="E29" s="168">
        <v>9430</v>
      </c>
      <c r="F29" s="168">
        <v>9430</v>
      </c>
      <c r="G29" s="167">
        <f t="shared" ref="G29:G37" si="9">D29-E29</f>
        <v>34993.68</v>
      </c>
    </row>
    <row r="30" spans="1:7" x14ac:dyDescent="0.25">
      <c r="A30" s="85" t="s">
        <v>333</v>
      </c>
      <c r="B30" s="168">
        <v>6501</v>
      </c>
      <c r="C30" s="168">
        <v>0</v>
      </c>
      <c r="D30" s="167">
        <f t="shared" si="8"/>
        <v>6501</v>
      </c>
      <c r="E30" s="168">
        <v>0</v>
      </c>
      <c r="F30" s="168">
        <v>0</v>
      </c>
      <c r="G30" s="167">
        <f t="shared" si="9"/>
        <v>6501</v>
      </c>
    </row>
    <row r="31" spans="1:7" x14ac:dyDescent="0.25">
      <c r="A31" s="85" t="s">
        <v>334</v>
      </c>
      <c r="B31" s="168">
        <v>1</v>
      </c>
      <c r="C31" s="168">
        <v>0</v>
      </c>
      <c r="D31" s="167">
        <f t="shared" si="8"/>
        <v>1</v>
      </c>
      <c r="E31" s="168">
        <v>0</v>
      </c>
      <c r="F31" s="168">
        <v>0</v>
      </c>
      <c r="G31" s="167">
        <f t="shared" si="9"/>
        <v>1</v>
      </c>
    </row>
    <row r="32" spans="1:7" x14ac:dyDescent="0.25">
      <c r="A32" s="85" t="s">
        <v>335</v>
      </c>
      <c r="B32" s="168">
        <v>8190</v>
      </c>
      <c r="C32" s="168">
        <v>0</v>
      </c>
      <c r="D32" s="167">
        <f t="shared" si="8"/>
        <v>8190</v>
      </c>
      <c r="E32" s="168">
        <v>401.64</v>
      </c>
      <c r="F32" s="168">
        <v>401.64</v>
      </c>
      <c r="G32" s="167">
        <f t="shared" si="9"/>
        <v>7788.36</v>
      </c>
    </row>
    <row r="33" spans="1:7" ht="14.45" customHeight="1" x14ac:dyDescent="0.25">
      <c r="A33" s="85" t="s">
        <v>336</v>
      </c>
      <c r="B33" s="168">
        <v>27098</v>
      </c>
      <c r="C33" s="168">
        <v>15000</v>
      </c>
      <c r="D33" s="167">
        <f t="shared" si="8"/>
        <v>42098</v>
      </c>
      <c r="E33" s="168">
        <v>5916</v>
      </c>
      <c r="F33" s="168">
        <v>5916</v>
      </c>
      <c r="G33" s="167">
        <f t="shared" si="9"/>
        <v>36182</v>
      </c>
    </row>
    <row r="34" spans="1:7" ht="14.45" customHeight="1" x14ac:dyDescent="0.25">
      <c r="A34" s="85" t="s">
        <v>337</v>
      </c>
      <c r="B34" s="168">
        <v>14198</v>
      </c>
      <c r="C34" s="168">
        <v>0</v>
      </c>
      <c r="D34" s="167">
        <f t="shared" si="8"/>
        <v>14198</v>
      </c>
      <c r="E34" s="168">
        <v>0</v>
      </c>
      <c r="F34" s="168">
        <v>0</v>
      </c>
      <c r="G34" s="167">
        <f t="shared" si="9"/>
        <v>14198</v>
      </c>
    </row>
    <row r="35" spans="1:7" ht="14.45" customHeight="1" x14ac:dyDescent="0.25">
      <c r="A35" s="85" t="s">
        <v>338</v>
      </c>
      <c r="B35" s="168">
        <v>4368</v>
      </c>
      <c r="C35" s="168">
        <v>0</v>
      </c>
      <c r="D35" s="167">
        <f t="shared" si="8"/>
        <v>4368</v>
      </c>
      <c r="E35" s="168">
        <v>0</v>
      </c>
      <c r="F35" s="168">
        <v>0</v>
      </c>
      <c r="G35" s="167">
        <f t="shared" si="9"/>
        <v>4368</v>
      </c>
    </row>
    <row r="36" spans="1:7" ht="14.45" customHeight="1" x14ac:dyDescent="0.25">
      <c r="A36" s="85" t="s">
        <v>339</v>
      </c>
      <c r="B36" s="168">
        <v>72862</v>
      </c>
      <c r="C36" s="168">
        <v>156814.28</v>
      </c>
      <c r="D36" s="167">
        <f t="shared" si="8"/>
        <v>229676.28</v>
      </c>
      <c r="E36" s="168">
        <v>59740</v>
      </c>
      <c r="F36" s="168">
        <v>59740</v>
      </c>
      <c r="G36" s="167">
        <f t="shared" si="9"/>
        <v>169936.28</v>
      </c>
    </row>
    <row r="37" spans="1:7" ht="14.45" customHeight="1" x14ac:dyDescent="0.25">
      <c r="A37" s="85" t="s">
        <v>340</v>
      </c>
      <c r="B37" s="168">
        <v>74596</v>
      </c>
      <c r="C37" s="168">
        <v>0</v>
      </c>
      <c r="D37" s="167">
        <f t="shared" si="8"/>
        <v>74596</v>
      </c>
      <c r="E37" s="168">
        <v>18951</v>
      </c>
      <c r="F37" s="168">
        <v>18951</v>
      </c>
      <c r="G37" s="167">
        <f t="shared" si="9"/>
        <v>55645</v>
      </c>
    </row>
    <row r="38" spans="1:7" x14ac:dyDescent="0.25">
      <c r="A38" s="84" t="s">
        <v>341</v>
      </c>
      <c r="B38" s="167">
        <f>SUM(B39:B47)</f>
        <v>74600</v>
      </c>
      <c r="C38" s="167">
        <f t="shared" ref="C38:G38" si="10">SUM(C39:C47)</f>
        <v>0</v>
      </c>
      <c r="D38" s="167">
        <f t="shared" si="10"/>
        <v>74600</v>
      </c>
      <c r="E38" s="167">
        <f t="shared" si="10"/>
        <v>0</v>
      </c>
      <c r="F38" s="167">
        <f t="shared" si="10"/>
        <v>0</v>
      </c>
      <c r="G38" s="167">
        <f t="shared" si="10"/>
        <v>74600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1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1"/>
        <v>0</v>
      </c>
    </row>
    <row r="42" spans="1:7" x14ac:dyDescent="0.25">
      <c r="A42" s="85" t="s">
        <v>345</v>
      </c>
      <c r="B42" s="168">
        <v>20000</v>
      </c>
      <c r="C42" s="168">
        <v>0</v>
      </c>
      <c r="D42" s="167">
        <f t="shared" ref="D42:D43" si="12">B42+C42</f>
        <v>20000</v>
      </c>
      <c r="E42" s="168">
        <v>0</v>
      </c>
      <c r="F42" s="168">
        <v>0</v>
      </c>
      <c r="G42" s="167">
        <f t="shared" si="11"/>
        <v>20000</v>
      </c>
    </row>
    <row r="43" spans="1:7" x14ac:dyDescent="0.25">
      <c r="A43" s="85" t="s">
        <v>346</v>
      </c>
      <c r="B43" s="168">
        <v>54600</v>
      </c>
      <c r="C43" s="168">
        <v>0</v>
      </c>
      <c r="D43" s="167">
        <f t="shared" si="12"/>
        <v>54600</v>
      </c>
      <c r="E43" s="168">
        <v>0</v>
      </c>
      <c r="F43" s="168">
        <v>0</v>
      </c>
      <c r="G43" s="167">
        <f t="shared" si="11"/>
        <v>54600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1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1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1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1"/>
        <v>0</v>
      </c>
    </row>
    <row r="48" spans="1:7" x14ac:dyDescent="0.25">
      <c r="A48" s="84" t="s">
        <v>351</v>
      </c>
      <c r="B48" s="83">
        <f t="shared" ref="B48:G48" si="13">SUM(B49:B57)</f>
        <v>0</v>
      </c>
      <c r="C48" s="83">
        <f t="shared" si="13"/>
        <v>0</v>
      </c>
      <c r="D48" s="83">
        <f t="shared" si="13"/>
        <v>0</v>
      </c>
      <c r="E48" s="83">
        <f t="shared" si="13"/>
        <v>0</v>
      </c>
      <c r="F48" s="83">
        <f t="shared" si="13"/>
        <v>0</v>
      </c>
      <c r="G48" s="83">
        <f t="shared" si="13"/>
        <v>0</v>
      </c>
    </row>
    <row r="49" spans="1:7" x14ac:dyDescent="0.25">
      <c r="A49" s="85" t="s">
        <v>352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4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4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4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4"/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4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4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4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4"/>
        <v>0</v>
      </c>
    </row>
    <row r="58" spans="1:7" x14ac:dyDescent="0.25">
      <c r="A58" s="84" t="s">
        <v>361</v>
      </c>
      <c r="B58" s="83">
        <f t="shared" ref="B58:G58" si="15">SUM(B59:B61)</f>
        <v>0</v>
      </c>
      <c r="C58" s="83">
        <f t="shared" si="15"/>
        <v>0</v>
      </c>
      <c r="D58" s="83">
        <f t="shared" si="15"/>
        <v>0</v>
      </c>
      <c r="E58" s="83">
        <f t="shared" si="15"/>
        <v>0</v>
      </c>
      <c r="F58" s="83">
        <f t="shared" si="15"/>
        <v>0</v>
      </c>
      <c r="G58" s="83">
        <f t="shared" si="15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6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6"/>
        <v>0</v>
      </c>
    </row>
    <row r="62" spans="1:7" x14ac:dyDescent="0.25">
      <c r="A62" s="84" t="s">
        <v>365</v>
      </c>
      <c r="B62" s="83">
        <f t="shared" ref="B62:G62" si="17">SUM(B63:B67,B69:B70)</f>
        <v>0</v>
      </c>
      <c r="C62" s="83">
        <f t="shared" si="17"/>
        <v>0</v>
      </c>
      <c r="D62" s="83">
        <f t="shared" si="17"/>
        <v>0</v>
      </c>
      <c r="E62" s="83">
        <f t="shared" si="17"/>
        <v>0</v>
      </c>
      <c r="F62" s="83">
        <f t="shared" si="17"/>
        <v>0</v>
      </c>
      <c r="G62" s="83">
        <f t="shared" si="17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8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8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8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8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8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8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8"/>
        <v>0</v>
      </c>
    </row>
    <row r="71" spans="1:7" x14ac:dyDescent="0.25">
      <c r="A71" s="84" t="s">
        <v>374</v>
      </c>
      <c r="B71" s="83">
        <f t="shared" ref="B71:G71" si="19">SUM(B72:B74)</f>
        <v>0</v>
      </c>
      <c r="C71" s="83">
        <f t="shared" si="19"/>
        <v>0</v>
      </c>
      <c r="D71" s="83">
        <f t="shared" si="19"/>
        <v>0</v>
      </c>
      <c r="E71" s="83">
        <f t="shared" si="19"/>
        <v>0</v>
      </c>
      <c r="F71" s="83">
        <f t="shared" si="19"/>
        <v>0</v>
      </c>
      <c r="G71" s="83">
        <f t="shared" si="19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0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0"/>
        <v>0</v>
      </c>
    </row>
    <row r="75" spans="1:7" x14ac:dyDescent="0.25">
      <c r="A75" s="84" t="s">
        <v>378</v>
      </c>
      <c r="B75" s="83">
        <f t="shared" ref="B75:G75" si="21">SUM(B76:B82)</f>
        <v>0</v>
      </c>
      <c r="C75" s="83">
        <f t="shared" si="21"/>
        <v>0</v>
      </c>
      <c r="D75" s="83">
        <f t="shared" si="21"/>
        <v>0</v>
      </c>
      <c r="E75" s="83">
        <f t="shared" si="21"/>
        <v>0</v>
      </c>
      <c r="F75" s="83">
        <f t="shared" si="21"/>
        <v>0</v>
      </c>
      <c r="G75" s="83">
        <f t="shared" si="21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2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2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2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2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2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2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3">SUM(B85,B93,B103,B113,B123,B133,B137,B146,B150)</f>
        <v>3</v>
      </c>
      <c r="C84" s="83">
        <f t="shared" si="23"/>
        <v>0</v>
      </c>
      <c r="D84" s="83">
        <f t="shared" si="23"/>
        <v>3</v>
      </c>
      <c r="E84" s="83">
        <f t="shared" si="23"/>
        <v>0</v>
      </c>
      <c r="F84" s="83">
        <f t="shared" si="23"/>
        <v>0</v>
      </c>
      <c r="G84" s="83">
        <f t="shared" si="23"/>
        <v>3</v>
      </c>
    </row>
    <row r="85" spans="1:7" x14ac:dyDescent="0.25">
      <c r="A85" s="84" t="s">
        <v>313</v>
      </c>
      <c r="B85" s="83">
        <f t="shared" ref="B85:G85" si="24">SUM(B86:B92)</f>
        <v>0</v>
      </c>
      <c r="C85" s="83">
        <f t="shared" si="24"/>
        <v>0</v>
      </c>
      <c r="D85" s="83">
        <f t="shared" si="24"/>
        <v>0</v>
      </c>
      <c r="E85" s="83">
        <f t="shared" si="24"/>
        <v>0</v>
      </c>
      <c r="F85" s="83">
        <f t="shared" si="24"/>
        <v>0</v>
      </c>
      <c r="G85" s="83">
        <f t="shared" si="24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5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5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5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5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5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5"/>
        <v>0</v>
      </c>
    </row>
    <row r="93" spans="1:7" x14ac:dyDescent="0.25">
      <c r="A93" s="84" t="s">
        <v>321</v>
      </c>
      <c r="B93" s="83">
        <f t="shared" ref="B93:G93" si="26">SUM(B94:B102)</f>
        <v>0</v>
      </c>
      <c r="C93" s="83">
        <f t="shared" si="26"/>
        <v>0</v>
      </c>
      <c r="D93" s="83">
        <f t="shared" si="26"/>
        <v>0</v>
      </c>
      <c r="E93" s="83">
        <f t="shared" si="26"/>
        <v>0</v>
      </c>
      <c r="F93" s="83">
        <f t="shared" si="26"/>
        <v>0</v>
      </c>
      <c r="G93" s="83">
        <f t="shared" si="26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7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7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7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7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7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8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8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8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8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8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8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8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8"/>
        <v>0</v>
      </c>
    </row>
    <row r="113" spans="1:7" x14ac:dyDescent="0.25">
      <c r="A113" s="84" t="s">
        <v>341</v>
      </c>
      <c r="B113" s="83">
        <f t="shared" ref="B113:G113" si="29">SUM(B114:B122)</f>
        <v>0</v>
      </c>
      <c r="C113" s="83">
        <f t="shared" si="29"/>
        <v>0</v>
      </c>
      <c r="D113" s="83">
        <f t="shared" si="29"/>
        <v>0</v>
      </c>
      <c r="E113" s="83">
        <f t="shared" si="29"/>
        <v>0</v>
      </c>
      <c r="F113" s="83">
        <f t="shared" si="29"/>
        <v>0</v>
      </c>
      <c r="G113" s="83">
        <f t="shared" si="29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30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30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30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30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30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30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30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25">
      <c r="A123" s="84" t="s">
        <v>351</v>
      </c>
      <c r="B123" s="83">
        <f t="shared" ref="B123:G123" si="31">SUM(B124:B132)</f>
        <v>3</v>
      </c>
      <c r="C123" s="83">
        <f t="shared" si="31"/>
        <v>0</v>
      </c>
      <c r="D123" s="83">
        <f t="shared" si="31"/>
        <v>3</v>
      </c>
      <c r="E123" s="83">
        <f t="shared" si="31"/>
        <v>0</v>
      </c>
      <c r="F123" s="83">
        <f t="shared" si="31"/>
        <v>0</v>
      </c>
      <c r="G123" s="83">
        <f t="shared" si="31"/>
        <v>3</v>
      </c>
    </row>
    <row r="124" spans="1:7" x14ac:dyDescent="0.25">
      <c r="A124" s="85" t="s">
        <v>352</v>
      </c>
      <c r="B124" s="168">
        <v>3</v>
      </c>
      <c r="C124" s="168">
        <v>0</v>
      </c>
      <c r="D124" s="167">
        <f t="shared" ref="D124" si="32">B124+C124</f>
        <v>3</v>
      </c>
      <c r="E124" s="168">
        <v>0</v>
      </c>
      <c r="F124" s="168">
        <v>0</v>
      </c>
      <c r="G124" s="167">
        <f t="shared" ref="G124" si="33">D124-E124</f>
        <v>3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4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4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4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4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4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4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4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4"/>
        <v>0</v>
      </c>
    </row>
    <row r="133" spans="1:7" x14ac:dyDescent="0.25">
      <c r="A133" s="84" t="s">
        <v>361</v>
      </c>
      <c r="B133" s="83">
        <f t="shared" ref="B133:G133" si="35">SUM(B134:B136)</f>
        <v>0</v>
      </c>
      <c r="C133" s="83">
        <f t="shared" si="35"/>
        <v>0</v>
      </c>
      <c r="D133" s="83">
        <f t="shared" si="35"/>
        <v>0</v>
      </c>
      <c r="E133" s="83">
        <f t="shared" si="35"/>
        <v>0</v>
      </c>
      <c r="F133" s="83">
        <f t="shared" si="35"/>
        <v>0</v>
      </c>
      <c r="G133" s="83">
        <f t="shared" si="35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6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6"/>
        <v>0</v>
      </c>
    </row>
    <row r="137" spans="1:7" x14ac:dyDescent="0.25">
      <c r="A137" s="84" t="s">
        <v>365</v>
      </c>
      <c r="B137" s="83">
        <f t="shared" ref="B137:G137" si="37">SUM(B138:B142,B144:B145)</f>
        <v>0</v>
      </c>
      <c r="C137" s="83">
        <f t="shared" si="37"/>
        <v>0</v>
      </c>
      <c r="D137" s="83">
        <f t="shared" si="37"/>
        <v>0</v>
      </c>
      <c r="E137" s="83">
        <f t="shared" si="37"/>
        <v>0</v>
      </c>
      <c r="F137" s="83">
        <f t="shared" si="37"/>
        <v>0</v>
      </c>
      <c r="G137" s="83">
        <f t="shared" si="37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8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8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8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8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8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8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8"/>
        <v>0</v>
      </c>
    </row>
    <row r="146" spans="1:7" x14ac:dyDescent="0.25">
      <c r="A146" s="84" t="s">
        <v>374</v>
      </c>
      <c r="B146" s="83">
        <f t="shared" ref="B146:G146" si="39">SUM(B147:B149)</f>
        <v>0</v>
      </c>
      <c r="C146" s="83">
        <f t="shared" si="39"/>
        <v>0</v>
      </c>
      <c r="D146" s="83">
        <f t="shared" si="39"/>
        <v>0</v>
      </c>
      <c r="E146" s="83">
        <f t="shared" si="39"/>
        <v>0</v>
      </c>
      <c r="F146" s="83">
        <f t="shared" si="39"/>
        <v>0</v>
      </c>
      <c r="G146" s="83">
        <f t="shared" si="39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40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40"/>
        <v>0</v>
      </c>
    </row>
    <row r="150" spans="1:7" x14ac:dyDescent="0.25">
      <c r="A150" s="84" t="s">
        <v>378</v>
      </c>
      <c r="B150" s="83">
        <f t="shared" ref="B150:G150" si="41">SUM(B151:B157)</f>
        <v>0</v>
      </c>
      <c r="C150" s="83">
        <f t="shared" si="41"/>
        <v>0</v>
      </c>
      <c r="D150" s="83">
        <f t="shared" si="41"/>
        <v>0</v>
      </c>
      <c r="E150" s="83">
        <f t="shared" si="41"/>
        <v>0</v>
      </c>
      <c r="F150" s="83">
        <f t="shared" si="41"/>
        <v>0</v>
      </c>
      <c r="G150" s="83">
        <f t="shared" si="41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2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2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2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2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2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43">B9+B84</f>
        <v>3002330</v>
      </c>
      <c r="C159" s="90">
        <f t="shared" si="43"/>
        <v>181814.28</v>
      </c>
      <c r="D159" s="90">
        <f t="shared" si="43"/>
        <v>3184144.28</v>
      </c>
      <c r="E159" s="90">
        <f t="shared" si="43"/>
        <v>584708.91</v>
      </c>
      <c r="F159" s="90">
        <f t="shared" si="43"/>
        <v>584708.91</v>
      </c>
      <c r="G159" s="90">
        <f t="shared" si="43"/>
        <v>2599435.3699999996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39:G41 B49:G57 B48:F48 B59:G61 B58:F58 B63:G70 B62:F62 B71:F92 B94:F123 B93:C93 E93:F93 B44:G47 B125:F159" unlockedFormula="1"/>
    <ignoredError sqref="G48 G58 G62 G71:G123 G12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0" t="s">
        <v>388</v>
      </c>
      <c r="B1" s="191"/>
      <c r="C1" s="191"/>
      <c r="D1" s="191"/>
      <c r="E1" s="191"/>
      <c r="F1" s="191"/>
      <c r="G1" s="192"/>
    </row>
    <row r="2" spans="1:7" ht="15" customHeight="1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5" t="s">
        <v>7</v>
      </c>
      <c r="B7" s="187" t="s">
        <v>306</v>
      </c>
      <c r="C7" s="187"/>
      <c r="D7" s="187"/>
      <c r="E7" s="187"/>
      <c r="F7" s="187"/>
      <c r="G7" s="189" t="s">
        <v>307</v>
      </c>
    </row>
    <row r="8" spans="1:7" ht="30" x14ac:dyDescent="0.25">
      <c r="A8" s="186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88"/>
    </row>
    <row r="9" spans="1:7" ht="15.75" customHeight="1" x14ac:dyDescent="0.25">
      <c r="A9" s="26" t="s">
        <v>390</v>
      </c>
      <c r="B9" s="30">
        <f>SUM(B10:B17)</f>
        <v>3002330</v>
      </c>
      <c r="C9" s="30">
        <f t="shared" ref="C9:G9" si="0">SUM(C10:C17)</f>
        <v>181814.28</v>
      </c>
      <c r="D9" s="30">
        <f t="shared" si="0"/>
        <v>3184144.28</v>
      </c>
      <c r="E9" s="30">
        <f t="shared" si="0"/>
        <v>584708.91</v>
      </c>
      <c r="F9" s="30">
        <f t="shared" si="0"/>
        <v>584708.91</v>
      </c>
      <c r="G9" s="30">
        <f t="shared" si="0"/>
        <v>2599435.3699999996</v>
      </c>
    </row>
    <row r="10" spans="1:7" x14ac:dyDescent="0.25">
      <c r="A10" s="63" t="s">
        <v>391</v>
      </c>
      <c r="B10" s="169">
        <v>3002330</v>
      </c>
      <c r="C10" s="169">
        <v>181814.28</v>
      </c>
      <c r="D10" s="170">
        <f>B10+C10</f>
        <v>3184144.28</v>
      </c>
      <c r="E10" s="169">
        <v>584708.91</v>
      </c>
      <c r="F10" s="169">
        <v>584708.91</v>
      </c>
      <c r="G10" s="170">
        <f>D10-E10</f>
        <v>2599435.3699999996</v>
      </c>
    </row>
    <row r="11" spans="1:7" x14ac:dyDescent="0.25">
      <c r="A11" s="63" t="s">
        <v>392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3002330</v>
      </c>
      <c r="C29" s="4">
        <f t="shared" ref="C29:G29" si="2">SUM(C19,C9)</f>
        <v>181814.28</v>
      </c>
      <c r="D29" s="4">
        <f t="shared" si="2"/>
        <v>3184144.28</v>
      </c>
      <c r="E29" s="4">
        <f t="shared" si="2"/>
        <v>584708.91</v>
      </c>
      <c r="F29" s="4">
        <f t="shared" si="2"/>
        <v>584708.91</v>
      </c>
      <c r="G29" s="4">
        <f t="shared" si="2"/>
        <v>2599435.3699999996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34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6" t="s">
        <v>400</v>
      </c>
      <c r="B1" s="197"/>
      <c r="C1" s="197"/>
      <c r="D1" s="197"/>
      <c r="E1" s="197"/>
      <c r="F1" s="197"/>
      <c r="G1" s="197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5" t="s">
        <v>7</v>
      </c>
      <c r="B7" s="193" t="s">
        <v>306</v>
      </c>
      <c r="C7" s="194"/>
      <c r="D7" s="194"/>
      <c r="E7" s="194"/>
      <c r="F7" s="195"/>
      <c r="G7" s="189" t="s">
        <v>403</v>
      </c>
    </row>
    <row r="8" spans="1:7" ht="30" x14ac:dyDescent="0.25">
      <c r="A8" s="186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88"/>
    </row>
    <row r="9" spans="1:7" ht="16.5" customHeight="1" x14ac:dyDescent="0.25">
      <c r="A9" s="26" t="s">
        <v>405</v>
      </c>
      <c r="B9" s="30">
        <f>SUM(B10,B19,B27,B37)</f>
        <v>3002330</v>
      </c>
      <c r="C9" s="30">
        <f t="shared" ref="C9:G9" si="0">SUM(C10,C19,C27,C37)</f>
        <v>181814.28</v>
      </c>
      <c r="D9" s="30">
        <f t="shared" si="0"/>
        <v>3184144.28</v>
      </c>
      <c r="E9" s="30">
        <f t="shared" si="0"/>
        <v>584708.91</v>
      </c>
      <c r="F9" s="30">
        <f t="shared" si="0"/>
        <v>584708.91</v>
      </c>
      <c r="G9" s="30">
        <f t="shared" si="0"/>
        <v>2599435.3699999996</v>
      </c>
    </row>
    <row r="10" spans="1:7" ht="15" customHeight="1" x14ac:dyDescent="0.25">
      <c r="A10" s="58" t="s">
        <v>406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171">
        <f>SUM(B20:B26)</f>
        <v>3002330</v>
      </c>
      <c r="C19" s="171">
        <f t="shared" ref="C19:G19" si="2">SUM(C20:C26)</f>
        <v>181814.28</v>
      </c>
      <c r="D19" s="171">
        <f t="shared" si="2"/>
        <v>3184144.28</v>
      </c>
      <c r="E19" s="171">
        <f t="shared" si="2"/>
        <v>584708.91</v>
      </c>
      <c r="F19" s="171">
        <f t="shared" si="2"/>
        <v>584708.91</v>
      </c>
      <c r="G19" s="171">
        <f t="shared" si="2"/>
        <v>2599435.3699999996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172">
        <v>3002330</v>
      </c>
      <c r="C23" s="172">
        <v>181814.28</v>
      </c>
      <c r="D23" s="171">
        <f t="shared" ref="D23" si="3">B23+C23</f>
        <v>3184144.28</v>
      </c>
      <c r="E23" s="172">
        <v>584708.91</v>
      </c>
      <c r="F23" s="172">
        <v>584708.91</v>
      </c>
      <c r="G23" s="171">
        <f t="shared" ref="G23" si="4">D23-E23</f>
        <v>2599435.3699999996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5">SUM(C28:C36)</f>
        <v>0</v>
      </c>
      <c r="D27" s="47">
        <f t="shared" si="5"/>
        <v>0</v>
      </c>
      <c r="E27" s="47">
        <f t="shared" si="5"/>
        <v>0</v>
      </c>
      <c r="F27" s="47">
        <f t="shared" si="5"/>
        <v>0</v>
      </c>
      <c r="G27" s="47">
        <f t="shared" si="5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6">SUM(C38:C41)</f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7">SUM(C44,C53,C61,C71)</f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8">SUM(C45:C52)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9">SUM(C54:C60)</f>
        <v>0</v>
      </c>
      <c r="D53" s="47">
        <f t="shared" si="9"/>
        <v>0</v>
      </c>
      <c r="E53" s="47">
        <f t="shared" si="9"/>
        <v>0</v>
      </c>
      <c r="F53" s="47">
        <f t="shared" si="9"/>
        <v>0</v>
      </c>
      <c r="G53" s="47">
        <f t="shared" si="9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10">SUM(C62:C70)</f>
        <v>0</v>
      </c>
      <c r="D61" s="47">
        <f t="shared" si="10"/>
        <v>0</v>
      </c>
      <c r="E61" s="47">
        <f t="shared" si="10"/>
        <v>0</v>
      </c>
      <c r="F61" s="47">
        <f t="shared" si="10"/>
        <v>0</v>
      </c>
      <c r="G61" s="47">
        <f t="shared" si="10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11">SUM(C72:C75)</f>
        <v>0</v>
      </c>
      <c r="D71" s="47">
        <f t="shared" si="11"/>
        <v>0</v>
      </c>
      <c r="E71" s="47">
        <f t="shared" si="11"/>
        <v>0</v>
      </c>
      <c r="F71" s="47">
        <f t="shared" si="11"/>
        <v>0</v>
      </c>
      <c r="G71" s="47">
        <f t="shared" si="11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3002330</v>
      </c>
      <c r="C77" s="4">
        <f t="shared" ref="C77:G77" si="12">C43+C9</f>
        <v>181814.28</v>
      </c>
      <c r="D77" s="4">
        <f t="shared" si="12"/>
        <v>3184144.28</v>
      </c>
      <c r="E77" s="4">
        <f t="shared" si="12"/>
        <v>584708.91</v>
      </c>
      <c r="F77" s="4">
        <f t="shared" si="12"/>
        <v>584708.91</v>
      </c>
      <c r="G77" s="4">
        <f t="shared" si="12"/>
        <v>2599435.3699999996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0" t="s">
        <v>439</v>
      </c>
      <c r="B1" s="179"/>
      <c r="C1" s="179"/>
      <c r="D1" s="179"/>
      <c r="E1" s="179"/>
      <c r="F1" s="179"/>
      <c r="G1" s="180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5" t="s">
        <v>441</v>
      </c>
      <c r="B7" s="188" t="s">
        <v>306</v>
      </c>
      <c r="C7" s="188"/>
      <c r="D7" s="188"/>
      <c r="E7" s="188"/>
      <c r="F7" s="188"/>
      <c r="G7" s="188" t="s">
        <v>307</v>
      </c>
    </row>
    <row r="8" spans="1:7" ht="30" x14ac:dyDescent="0.25">
      <c r="A8" s="186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98"/>
    </row>
    <row r="9" spans="1:7" ht="15.75" customHeight="1" x14ac:dyDescent="0.25">
      <c r="A9" s="26" t="s">
        <v>442</v>
      </c>
      <c r="B9" s="119">
        <f>SUM(B10,B11,B12,B15,B16,B19)</f>
        <v>2616424.4</v>
      </c>
      <c r="C9" s="119">
        <f t="shared" ref="C9:G9" si="0">SUM(C10,C11,C12,C15,C16,C19)</f>
        <v>0</v>
      </c>
      <c r="D9" s="119">
        <f t="shared" si="0"/>
        <v>2616424.4</v>
      </c>
      <c r="E9" s="119">
        <f t="shared" si="0"/>
        <v>479092.52</v>
      </c>
      <c r="F9" s="119">
        <f t="shared" si="0"/>
        <v>479092.52</v>
      </c>
      <c r="G9" s="119">
        <f t="shared" si="0"/>
        <v>2137331.88</v>
      </c>
    </row>
    <row r="10" spans="1:7" x14ac:dyDescent="0.25">
      <c r="A10" s="58" t="s">
        <v>443</v>
      </c>
      <c r="B10" s="173">
        <v>2616424.4</v>
      </c>
      <c r="C10" s="173">
        <v>0</v>
      </c>
      <c r="D10" s="174">
        <f>B10+C10</f>
        <v>2616424.4</v>
      </c>
      <c r="E10" s="173">
        <v>479092.52</v>
      </c>
      <c r="F10" s="173">
        <v>479092.52</v>
      </c>
      <c r="G10" s="174">
        <f>D10-E10</f>
        <v>2137331.88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2616424.4</v>
      </c>
      <c r="C33" s="119">
        <f t="shared" ref="C33:G33" si="8">C21+C9</f>
        <v>0</v>
      </c>
      <c r="D33" s="119">
        <f t="shared" si="8"/>
        <v>2616424.4</v>
      </c>
      <c r="E33" s="119">
        <f t="shared" si="8"/>
        <v>479092.52</v>
      </c>
      <c r="F33" s="119">
        <f t="shared" si="8"/>
        <v>479092.52</v>
      </c>
      <c r="G33" s="119">
        <f t="shared" si="8"/>
        <v>2137331.88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2023-03-16T22:14:51Z</dcterms:created>
  <dcterms:modified xsi:type="dcterms:W3CDTF">2025-04-11T01:30:02Z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