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CHARLY\Desktop\Cuenta Publica PFM 2do. Trimestre Abril-Junio 2025\"/>
    </mc:Choice>
  </mc:AlternateContent>
  <xr:revisionPtr revIDLastSave="0" documentId="13_ncr:1_{3473FEAC-7F1C-4FA0-87C5-C4B85E65AC3B}" xr6:coauthVersionLast="47" xr6:coauthVersionMax="47" xr10:uidLastSave="{00000000-0000-0000-0000-000000000000}"/>
  <bookViews>
    <workbookView xWindow="-120" yWindow="-120" windowWidth="20730" windowHeight="11160"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s="1"/>
  <c r="C49" i="7"/>
  <c r="C48" i="7" s="1"/>
  <c r="C59" i="7" s="1"/>
  <c r="B49" i="7"/>
  <c r="B48" i="7" s="1"/>
  <c r="C41" i="7"/>
  <c r="B41" i="7"/>
  <c r="C36" i="7"/>
  <c r="C45" i="7" s="1"/>
  <c r="B36" i="7"/>
  <c r="B45" i="7" s="1"/>
  <c r="C16" i="7"/>
  <c r="B16" i="7"/>
  <c r="C4" i="7"/>
  <c r="B4" i="7"/>
  <c r="C57" i="6"/>
  <c r="B57" i="6"/>
  <c r="C50" i="6"/>
  <c r="B50" i="6"/>
  <c r="C45" i="6"/>
  <c r="B45" i="6"/>
  <c r="C35" i="6"/>
  <c r="B35" i="6"/>
  <c r="C25" i="6"/>
  <c r="B25" i="6"/>
  <c r="C13" i="6"/>
  <c r="C3" i="6" s="1"/>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3" i="8" l="1"/>
  <c r="C3" i="8"/>
  <c r="C43" i="6"/>
  <c r="B43" i="6"/>
  <c r="B3" i="6"/>
  <c r="F26" i="4"/>
  <c r="B28" i="4"/>
  <c r="C28" i="4"/>
  <c r="B24" i="3"/>
  <c r="C24" i="3"/>
  <c r="D16" i="9"/>
  <c r="B33" i="7"/>
  <c r="E30" i="9"/>
  <c r="E12" i="8"/>
  <c r="B24" i="6"/>
  <c r="E16" i="9"/>
  <c r="E3" i="9" s="1"/>
  <c r="E34" i="9" s="1"/>
  <c r="C24" i="6"/>
  <c r="C33" i="7"/>
  <c r="C61" i="7" s="1"/>
  <c r="D30" i="9"/>
  <c r="E20" i="5"/>
  <c r="E38" i="5" s="1"/>
  <c r="F9" i="5"/>
  <c r="B66" i="3"/>
  <c r="B68" i="3" s="1"/>
  <c r="D3" i="8"/>
  <c r="F27" i="5"/>
  <c r="B59" i="7"/>
  <c r="C66" i="3"/>
  <c r="E46" i="4"/>
  <c r="E4" i="8"/>
  <c r="F46" i="4"/>
  <c r="F48" i="4" s="1"/>
  <c r="E26" i="4"/>
  <c r="F116" i="13" s="1"/>
  <c r="F16" i="8"/>
  <c r="F12" i="8" s="1"/>
  <c r="F6" i="8"/>
  <c r="F4" i="8" s="1"/>
  <c r="B38" i="5"/>
  <c r="F4" i="5"/>
  <c r="C20" i="5"/>
  <c r="C38" i="5" s="1"/>
  <c r="D3" i="9" l="1"/>
  <c r="D34" i="9" s="1"/>
  <c r="B61" i="7"/>
  <c r="E48" i="4"/>
  <c r="C68" i="3"/>
  <c r="E3" i="8"/>
  <c r="F3" i="8"/>
  <c r="F20" i="5"/>
  <c r="F38" i="5"/>
  <c r="D24" i="20" l="1"/>
  <c r="D23" i="20"/>
  <c r="D22" i="20"/>
  <c r="D21" i="20"/>
  <c r="D20" i="20"/>
  <c r="D19" i="20"/>
  <c r="D18" i="20"/>
  <c r="D17" i="20"/>
  <c r="D16" i="20"/>
  <c r="D15" i="20"/>
  <c r="D11" i="20"/>
  <c r="D10" i="20"/>
  <c r="D9" i="20"/>
  <c r="D8" i="20"/>
  <c r="D7" i="20"/>
  <c r="D6" i="20"/>
  <c r="D5" i="20"/>
  <c r="D4" i="20"/>
  <c r="C15" i="15" l="1"/>
  <c r="C13" i="16" l="1"/>
  <c r="B13" i="16"/>
  <c r="B6" i="22"/>
  <c r="E8" i="14" l="1"/>
  <c r="E29" i="24"/>
  <c r="H34" i="14" s="1"/>
  <c r="D29" i="24"/>
  <c r="C29" i="24"/>
  <c r="E9" i="24"/>
  <c r="D9" i="24"/>
  <c r="C9" i="24"/>
  <c r="E5" i="24"/>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B5" i="22" s="1"/>
  <c r="B36" i="22" s="1"/>
  <c r="E44" i="14" s="1"/>
  <c r="D8" i="22"/>
  <c r="G8" i="22" s="1"/>
  <c r="D7" i="22"/>
  <c r="G7" i="22" s="1"/>
  <c r="F6" i="22"/>
  <c r="E6" i="22"/>
  <c r="C6" i="22"/>
  <c r="C21" i="21"/>
  <c r="B21" i="21"/>
  <c r="D25" i="20"/>
  <c r="C25" i="20"/>
  <c r="B25" i="20"/>
  <c r="B27" i="20" s="1"/>
  <c r="E32" i="14" s="1"/>
  <c r="D12" i="20"/>
  <c r="C12" i="20"/>
  <c r="B12" i="20"/>
  <c r="D39" i="19"/>
  <c r="G39" i="19" s="1"/>
  <c r="D38" i="19"/>
  <c r="G38" i="19" s="1"/>
  <c r="D37" i="19"/>
  <c r="G37" i="19" s="1"/>
  <c r="D36" i="19"/>
  <c r="G36" i="19" s="1"/>
  <c r="F35" i="19"/>
  <c r="E35" i="19"/>
  <c r="C35" i="19"/>
  <c r="B35" i="19"/>
  <c r="D33" i="19"/>
  <c r="G33" i="19" s="1"/>
  <c r="D32" i="19"/>
  <c r="G32" i="19" s="1"/>
  <c r="G31" i="19"/>
  <c r="D31" i="19"/>
  <c r="D30" i="19"/>
  <c r="G30" i="19" s="1"/>
  <c r="D29" i="19"/>
  <c r="G29" i="19" s="1"/>
  <c r="D28" i="19"/>
  <c r="G28" i="19" s="1"/>
  <c r="D27" i="19"/>
  <c r="G27" i="19" s="1"/>
  <c r="D26" i="19"/>
  <c r="G26" i="19" s="1"/>
  <c r="D25" i="19"/>
  <c r="G25" i="19" s="1"/>
  <c r="F24" i="19"/>
  <c r="E24" i="19"/>
  <c r="C24" i="19"/>
  <c r="B24" i="19"/>
  <c r="D22" i="19"/>
  <c r="G22" i="19" s="1"/>
  <c r="D21" i="19"/>
  <c r="G21" i="19" s="1"/>
  <c r="D20" i="19"/>
  <c r="G20" i="19" s="1"/>
  <c r="D19" i="19"/>
  <c r="G19" i="19" s="1"/>
  <c r="D18" i="19"/>
  <c r="G18" i="19" s="1"/>
  <c r="G17" i="19"/>
  <c r="D17" i="19"/>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G72" i="18"/>
  <c r="D72" i="18"/>
  <c r="D71" i="18"/>
  <c r="G71" i="18" s="1"/>
  <c r="D70" i="18"/>
  <c r="G70" i="18" s="1"/>
  <c r="D69" i="18"/>
  <c r="G69" i="18" s="1"/>
  <c r="F68" i="18"/>
  <c r="E68" i="18"/>
  <c r="C68" i="18"/>
  <c r="B68" i="18"/>
  <c r="D67" i="18"/>
  <c r="G67" i="18" s="1"/>
  <c r="G66" i="18"/>
  <c r="D66" i="18"/>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D47" i="18"/>
  <c r="G47" i="18" s="1"/>
  <c r="D46" i="18"/>
  <c r="G46" i="18" s="1"/>
  <c r="D45" i="18"/>
  <c r="G45" i="18" s="1"/>
  <c r="D44" i="18"/>
  <c r="G44" i="18" s="1"/>
  <c r="D43" i="18"/>
  <c r="G43" i="18" s="1"/>
  <c r="F42" i="18"/>
  <c r="E42" i="18"/>
  <c r="C42" i="18"/>
  <c r="B42" i="18"/>
  <c r="D42" i="18" s="1"/>
  <c r="G42" i="18" s="1"/>
  <c r="D41" i="18"/>
  <c r="G41" i="18" s="1"/>
  <c r="G40" i="18"/>
  <c r="D40" i="18"/>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G17" i="18"/>
  <c r="D17" i="18"/>
  <c r="D16" i="18"/>
  <c r="G16" i="18" s="1"/>
  <c r="D15" i="18"/>
  <c r="G15" i="18" s="1"/>
  <c r="D14" i="18"/>
  <c r="G14" i="18" s="1"/>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E20" i="14" s="1"/>
  <c r="E15" i="17"/>
  <c r="C15" i="17"/>
  <c r="E18" i="14" s="1"/>
  <c r="B15" i="17"/>
  <c r="D13" i="17"/>
  <c r="G13" i="17" s="1"/>
  <c r="D11" i="17"/>
  <c r="G11" i="17" s="1"/>
  <c r="D9" i="17"/>
  <c r="G9" i="17" s="1"/>
  <c r="D7" i="17"/>
  <c r="G7" i="17" s="1"/>
  <c r="D5" i="17"/>
  <c r="G5" i="17" s="1"/>
  <c r="F48" i="16"/>
  <c r="E48" i="16"/>
  <c r="C48" i="16"/>
  <c r="B48" i="16"/>
  <c r="D46" i="16"/>
  <c r="G46" i="16" s="1"/>
  <c r="D44" i="16"/>
  <c r="G44" i="16" s="1"/>
  <c r="D42" i="16"/>
  <c r="G42" i="16" s="1"/>
  <c r="D40" i="16"/>
  <c r="G40" i="16" s="1"/>
  <c r="D38" i="16"/>
  <c r="G38" i="16" s="1"/>
  <c r="D36" i="16"/>
  <c r="G36" i="16" s="1"/>
  <c r="D34" i="16"/>
  <c r="G34" i="16" s="1"/>
  <c r="D32" i="16"/>
  <c r="F25" i="16"/>
  <c r="E25" i="16"/>
  <c r="C25" i="16"/>
  <c r="B25" i="16"/>
  <c r="D23" i="16"/>
  <c r="G23" i="16" s="1"/>
  <c r="G22" i="16"/>
  <c r="D22" i="16"/>
  <c r="D21" i="16"/>
  <c r="G21" i="16" s="1"/>
  <c r="D20" i="16"/>
  <c r="G20" i="16" s="1"/>
  <c r="F13" i="16"/>
  <c r="E15" i="14" s="1"/>
  <c r="E13" i="16"/>
  <c r="E14" i="14" s="1"/>
  <c r="H45" i="14"/>
  <c r="E12" i="14"/>
  <c r="D12" i="16"/>
  <c r="G12" i="16" s="1"/>
  <c r="D11" i="16"/>
  <c r="G11" i="16" s="1"/>
  <c r="D10" i="16"/>
  <c r="G10" i="16" s="1"/>
  <c r="D9" i="16"/>
  <c r="G9" i="16" s="1"/>
  <c r="D8" i="16"/>
  <c r="G8" i="16" s="1"/>
  <c r="D7" i="16"/>
  <c r="G7" i="16" s="1"/>
  <c r="D6" i="16"/>
  <c r="G6" i="16" s="1"/>
  <c r="D5" i="16"/>
  <c r="G5" i="16" s="1"/>
  <c r="G36" i="15"/>
  <c r="D36" i="15"/>
  <c r="D35" i="15" s="1"/>
  <c r="G35" i="15"/>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G19" i="15" s="1"/>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56" i="14"/>
  <c r="H51" i="14"/>
  <c r="H49" i="14"/>
  <c r="H42" i="14"/>
  <c r="H40" i="14"/>
  <c r="H39" i="14"/>
  <c r="H37" i="14"/>
  <c r="H36" i="14"/>
  <c r="H33" i="14"/>
  <c r="H32" i="14"/>
  <c r="H30" i="14"/>
  <c r="H28" i="14"/>
  <c r="H27" i="14"/>
  <c r="H25" i="14"/>
  <c r="H23" i="14"/>
  <c r="H22" i="14"/>
  <c r="H20" i="14"/>
  <c r="E19" i="14"/>
  <c r="I19" i="14" s="1"/>
  <c r="H18" i="14"/>
  <c r="H17" i="14"/>
  <c r="E17" i="14"/>
  <c r="H15" i="14"/>
  <c r="H13" i="14"/>
  <c r="H12" i="14"/>
  <c r="H10" i="14"/>
  <c r="H9" i="14"/>
  <c r="H8" i="14"/>
  <c r="H7" i="14"/>
  <c r="E13" i="24" l="1"/>
  <c r="E17" i="24" s="1"/>
  <c r="E21" i="24" s="1"/>
  <c r="H47" i="14"/>
  <c r="H52" i="14"/>
  <c r="H50" i="14"/>
  <c r="D12" i="18"/>
  <c r="G12" i="18" s="1"/>
  <c r="C38" i="15"/>
  <c r="I18" i="14"/>
  <c r="C27" i="20"/>
  <c r="E33" i="14" s="1"/>
  <c r="F5" i="22"/>
  <c r="F36" i="22" s="1"/>
  <c r="E47" i="14" s="1"/>
  <c r="I47" i="14" s="1"/>
  <c r="D30" i="22"/>
  <c r="D52" i="18"/>
  <c r="G52" i="18" s="1"/>
  <c r="D15" i="19"/>
  <c r="I32" i="14"/>
  <c r="D24" i="19"/>
  <c r="B41" i="19"/>
  <c r="E27" i="14" s="1"/>
  <c r="I27" i="14" s="1"/>
  <c r="I33" i="14"/>
  <c r="E5" i="22"/>
  <c r="E36" i="22" s="1"/>
  <c r="E46" i="14" s="1"/>
  <c r="D18" i="22"/>
  <c r="D68" i="18"/>
  <c r="G68" i="18" s="1"/>
  <c r="C13" i="24"/>
  <c r="C17" i="24" s="1"/>
  <c r="C21" i="24" s="1"/>
  <c r="D25" i="22"/>
  <c r="D13" i="24"/>
  <c r="D17" i="24" s="1"/>
  <c r="D21" i="24" s="1"/>
  <c r="F38" i="15"/>
  <c r="I12" i="14"/>
  <c r="B76" i="18"/>
  <c r="E22" i="14" s="1"/>
  <c r="I22" i="14" s="1"/>
  <c r="D32" i="18"/>
  <c r="G18" i="22"/>
  <c r="D48" i="16"/>
  <c r="G32" i="18"/>
  <c r="F41" i="19"/>
  <c r="E38" i="15"/>
  <c r="G32" i="16"/>
  <c r="G48" i="16" s="1"/>
  <c r="G16" i="19"/>
  <c r="G15" i="19" s="1"/>
  <c r="D22" i="22"/>
  <c r="I17" i="14"/>
  <c r="D15" i="15"/>
  <c r="D64" i="18"/>
  <c r="G64" i="18" s="1"/>
  <c r="G35" i="19"/>
  <c r="G15" i="15"/>
  <c r="G29" i="15"/>
  <c r="D29" i="15"/>
  <c r="D38" i="15" s="1"/>
  <c r="D22" i="18"/>
  <c r="G22" i="18" s="1"/>
  <c r="C5" i="22"/>
  <c r="C36" i="22" s="1"/>
  <c r="E45" i="14" s="1"/>
  <c r="I45" i="14" s="1"/>
  <c r="G22" i="22"/>
  <c r="H46" i="14"/>
  <c r="D19" i="15"/>
  <c r="D4" i="18"/>
  <c r="G4" i="18" s="1"/>
  <c r="D13" i="16"/>
  <c r="E76" i="18"/>
  <c r="E24" i="14" s="1"/>
  <c r="I24" i="14" s="1"/>
  <c r="G15" i="17"/>
  <c r="F76" i="18"/>
  <c r="H57" i="14" s="1"/>
  <c r="D5" i="19"/>
  <c r="C41" i="19"/>
  <c r="H60" i="14" s="1"/>
  <c r="D35" i="19"/>
  <c r="D9" i="22"/>
  <c r="B38" i="15"/>
  <c r="D56" i="18"/>
  <c r="G56" i="18" s="1"/>
  <c r="E41" i="19"/>
  <c r="H61" i="14" s="1"/>
  <c r="D27" i="20"/>
  <c r="E34" i="14" s="1"/>
  <c r="I34" i="14" s="1"/>
  <c r="E37" i="14"/>
  <c r="I37" i="14" s="1"/>
  <c r="E36" i="14"/>
  <c r="I36" i="14" s="1"/>
  <c r="I20" i="14"/>
  <c r="I14" i="14"/>
  <c r="I15" i="14"/>
  <c r="I7" i="14"/>
  <c r="D42" i="1" s="1"/>
  <c r="I9" i="14"/>
  <c r="D44" i="1" s="1"/>
  <c r="I10" i="14"/>
  <c r="D45" i="1" s="1"/>
  <c r="I8" i="14"/>
  <c r="D43" i="1" s="1"/>
  <c r="G24" i="19"/>
  <c r="E30" i="14"/>
  <c r="I30" i="14" s="1"/>
  <c r="H62" i="14"/>
  <c r="G25" i="22"/>
  <c r="E61" i="14"/>
  <c r="G25" i="16"/>
  <c r="G38" i="15"/>
  <c r="G6" i="22"/>
  <c r="D41" i="19"/>
  <c r="E57" i="14"/>
  <c r="E62" i="14"/>
  <c r="G13" i="16"/>
  <c r="E29" i="14"/>
  <c r="I29" i="14" s="1"/>
  <c r="E59" i="14"/>
  <c r="E54" i="14"/>
  <c r="E49" i="14"/>
  <c r="I49" i="14" s="1"/>
  <c r="E39" i="14"/>
  <c r="I39" i="14" s="1"/>
  <c r="G12" i="22"/>
  <c r="G9" i="22" s="1"/>
  <c r="G7" i="19"/>
  <c r="G5" i="19" s="1"/>
  <c r="C76" i="18"/>
  <c r="E13" i="14"/>
  <c r="I13" i="14" s="1"/>
  <c r="D25" i="16"/>
  <c r="H44" i="14"/>
  <c r="I44" i="14" s="1"/>
  <c r="D6" i="22"/>
  <c r="D15" i="17"/>
  <c r="E51" i="14" l="1"/>
  <c r="I51" i="14" s="1"/>
  <c r="E50" i="14"/>
  <c r="I50" i="14" s="1"/>
  <c r="I46" i="14"/>
  <c r="E25" i="14"/>
  <c r="I25" i="14" s="1"/>
  <c r="H54" i="14"/>
  <c r="I54" i="14" s="1"/>
  <c r="H59" i="14"/>
  <c r="I59" i="14" s="1"/>
  <c r="E52" i="14"/>
  <c r="I52" i="14" s="1"/>
  <c r="E42" i="14"/>
  <c r="I42" i="14" s="1"/>
  <c r="E40" i="14"/>
  <c r="I40" i="14" s="1"/>
  <c r="E55" i="14"/>
  <c r="E41" i="14"/>
  <c r="I41" i="14" s="1"/>
  <c r="E56" i="14"/>
  <c r="I56" i="14" s="1"/>
  <c r="D50" i="1"/>
  <c r="D5" i="22"/>
  <c r="D36" i="22" s="1"/>
  <c r="E28" i="14"/>
  <c r="I28" i="14" s="1"/>
  <c r="G76" i="18"/>
  <c r="D46" i="1"/>
  <c r="G41" i="19"/>
  <c r="D76" i="18"/>
  <c r="I57" i="14"/>
  <c r="D55" i="1" s="1"/>
  <c r="I62" i="14"/>
  <c r="E60" i="14"/>
  <c r="I60" i="14" s="1"/>
  <c r="D48" i="1"/>
  <c r="D51" i="1"/>
  <c r="D49" i="1"/>
  <c r="G5" i="22"/>
  <c r="G36" i="22" s="1"/>
  <c r="H55" i="14"/>
  <c r="I55" i="14" s="1"/>
  <c r="E23" i="14"/>
  <c r="I23" i="14" s="1"/>
  <c r="I61" i="14"/>
  <c r="D54" i="1" s="1"/>
  <c r="D47" i="1" l="1"/>
  <c r="D52" i="1"/>
  <c r="D53"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<sst xmlns="http://schemas.openxmlformats.org/spreadsheetml/2006/main" count="1833" uniqueCount="693">
  <si>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</si>
  <si>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</si>
  <si>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</si>
  <si>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</si>
  <si>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</si>
  <si>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</si>
  <si>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</si>
  <si>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</si>
  <si>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</si>
  <si>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</si>
  <si>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</si>
  <si>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</si>
  <si>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</si>
  <si>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</si>
  <si>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</si>
  <si>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</si>
  <si>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</si>
  <si>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</si>
  <si>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</si>
  <si>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</si>
  <si>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</si>
  <si>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</si>
  <si>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</si>
  <si>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</si>
  <si>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</si>
  <si>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</si>
  <si>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</si>
  <si>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</si>
  <si>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</si>
  <si>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</si>
  <si>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</si>
  <si>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</si>
  <si>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</si>
  <si>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</si>
  <si>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</si>
  <si>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</si>
  <si>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</si>
  <si>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</si>
  <si>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</si>
  <si>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</si>
  <si>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</si>
  <si>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</si>
  <si>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</si>
  <si>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</si>
  <si>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</si>
  <si>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</si>
  <si>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</si>
  <si>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</si>
  <si>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</si>
  <si>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</si>
  <si>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</si>
  <si>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</si>
  <si>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</si>
  <si>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</si>
  <si>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</si>
  <si>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</si>
  <si>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</si>
  <si>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</si>
  <si>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</si>
  <si>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</si>
  <si>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</si>
  <si>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</si>
  <si>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</si>
  <si>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</si>
  <si>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</si>
  <si>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</si>
  <si>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</si>
  <si>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</si>
  <si>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</si>
  <si>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</si>
  <si>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</si>
  <si>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</si>
  <si>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</si>
  <si>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</si>
  <si>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</si>
  <si>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</si>
  <si>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</si>
  <si>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</si>
  <si>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</si>
  <si>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</si>
  <si>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</si>
  <si>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</si>
  <si>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</si>
  <si>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</si>
  <si>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</si>
  <si>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</si>
  <si>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</si>
  <si>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</si>
  <si>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</si>
  <si>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</si>
  <si>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</si>
  <si>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</si>
  <si>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</si>
  <si>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</si>
  <si>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</si>
  <si>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</si>
  <si>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</si>
  <si>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</si>
  <si>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</si>
  <si>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</si>
  <si>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</si>
  <si>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</si>
  <si>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</si>
  <si>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</si>
  <si>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</si>
  <si>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</si>
  <si>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</si>
  <si>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</si>
  <si>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</si>
  <si>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</si>
  <si>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</si>
  <si>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</si>
  <si>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</si>
  <si>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</si>
  <si>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</si>
  <si>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</si>
  <si>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</si>
  <si>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</si>
  <si>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</si>
  <si>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</si>
  <si>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</si>
  <si>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</si>
  <si>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</si>
  <si>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</si>
  <si>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</si>
  <si>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</si>
  <si>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</si>
  <si>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</si>
  <si>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</si>
  <si>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</si>
  <si>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</si>
  <si>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</si>
  <si>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</si>
  <si>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</si>
  <si>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</si>
  <si>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</si>
  <si>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</si>
  <si>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</si>
  <si>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</si>
  <si>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</si>
  <si>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</si>
  <si>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</si>
  <si>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</si>
  <si>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</si>
  <si>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</si>
  <si>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</si>
  <si>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</si>
  <si>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</si>
  <si>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</si>
  <si>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</si>
  <si>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</si>
  <si>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</si>
  <si>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</si>
  <si>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</si>
  <si>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</si>
  <si>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</si>
  <si>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</si>
  <si>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</si>
  <si>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</si>
  <si>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</si>
  <si>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</si>
  <si>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</si>
  <si>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</si>
  <si>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</si>
  <si>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</si>
  <si>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</si>
  <si>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</si>
  <si>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</si>
  <si>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</si>
  <si>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</si>
  <si>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</si>
  <si>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</si>
  <si>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</si>
  <si>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</si>
  <si>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</si>
  <si>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</si>
  <si>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</si>
  <si>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</si>
  <si>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</si>
  <si>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</si>
  <si>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</si>
  <si>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</si>
  <si>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</si>
  <si>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</si>
  <si>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</si>
  <si>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</si>
  <si>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</si>
  <si>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</si>
  <si>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</si>
  <si>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</si>
  <si>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</si>
  <si>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</si>
  <si>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</si>
  <si>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</si>
  <si>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</si>
  <si>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</si>
  <si>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</si>
  <si>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</si>
  <si>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</si>
  <si>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</si>
  <si>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</si>
  <si>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</si>
  <si>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</si>
  <si>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</si>
  <si>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</si>
  <si>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</si>
  <si>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</si>
  <si>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</si>
  <si>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</si>
  <si>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</si>
  <si>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</si>
  <si>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</si>
  <si>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</si>
  <si>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</si>
  <si>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</si>
  <si>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</si>
  <si>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</si>
  <si>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</si>
  <si>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</si>
  <si>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</si>
  <si>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</si>
  <si>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</si>
  <si>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</si>
  <si>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</si>
  <si>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</si>
  <si>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</si>
  <si>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</si>
  <si>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</si>
  <si>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</si>
  <si>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</si>
  <si>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</si>
  <si>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</si>
  <si>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</si>
  <si>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</si>
  <si>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</si>
  <si>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</si>
  <si>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</si>
  <si>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</si>
  <si>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</si>
  <si>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</si>
  <si>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</si>
  <si>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</si>
  <si>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</si>
  <si>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</si>
  <si>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</si>
  <si>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</si>
  <si>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</si>
  <si>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</si>
  <si>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</si>
  <si>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</si>
  <si>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</si>
  <si>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</si>
  <si>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</si>
  <si>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</si>
  <si>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</si>
  <si>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</si>
  <si>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</si>
  <si>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</si>
  <si>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</si>
  <si>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</si>
  <si>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</si>
  <si>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</si>
  <si>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</si>
  <si>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</si>
  <si>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</si>
  <si>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</si>
  <si>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</si>
  <si>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</si>
  <si>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</si>
  <si>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</si>
  <si>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</si>
  <si>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</si>
  <si>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</si>
  <si>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</si>
  <si>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</si>
  <si>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</si>
  <si>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</si>
  <si>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</si>
  <si>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</si>
  <si>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</si>
  <si>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</si>
  <si>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</si>
  <si>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</si>
  <si>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</si>
  <si>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</si>
  <si>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</si>
  <si>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</si>
  <si>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</si>
  <si>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</si>
  <si>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</si>
  <si>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</si>
  <si>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</si>
  <si>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</si>
  <si>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</si>
  <si>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</si>
  <si>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</si>
  <si>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</si>
  <si>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</si>
  <si>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</si>
  <si>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</si>
  <si>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</si>
  <si>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</si>
  <si>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</si>
  <si>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</si>
  <si>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</si>
  <si>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</si>
  <si>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</si>
  <si>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</si>
  <si>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</si>
  <si>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</si>
  <si>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</si>
  <si>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</si>
  <si>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</si>
  <si>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</si>
  <si>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</si>
  <si>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</si>
  <si>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</si>
  <si>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</si>
  <si>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</si>
  <si>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</si>
  <si>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</si>
  <si>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</si>
  <si>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</si>
  <si>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</si>
  <si>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</si>
  <si>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</si>
  <si>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</si>
  <si>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</si>
  <si>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</si>
  <si>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</si>
  <si>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</si>
  <si>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</si>
  <si>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</si>
  <si>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</si>
  <si>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</si>
  <si>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</si>
  <si>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</si>
  <si>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</si>
  <si>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</si>
  <si>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</si>
  <si>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</si>
  <si>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</si>
  <si>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</si>
  <si>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</si>
  <si>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</si>
  <si>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</si>
  <si>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</si>
  <si>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</si>
  <si>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</si>
  <si>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</si>
  <si>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</si>
  <si>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</si>
  <si>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</si>
  <si>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</si>
  <si>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</si>
  <si>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</si>
  <si>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</si>
  <si>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</si>
  <si>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</si>
  <si>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</si>
  <si>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</si>
  <si>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</si>
  <si>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</si>
  <si>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</si>
  <si>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</si>
  <si>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</si>
  <si>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</si>
  <si>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</si>
  <si>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</si>
  <si>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</si>
  <si>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</si>
  <si>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</si>
  <si>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</si>
  <si>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</si>
  <si>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</si>
  <si>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</si>
  <si>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</si>
  <si>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</si>
  <si>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</si>
  <si>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</si>
  <si>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</si>
  <si>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</si>
  <si>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</si>
  <si>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</si>
  <si>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</si>
  <si>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</si>
  <si>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</si>
  <si>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</si>
  <si>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</si>
  <si>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</si>
  <si>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</si>
  <si>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</si>
  <si>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</si>
  <si>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</si>
  <si>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</si>
  <si>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</si>
  <si>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</si>
  <si>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</si>
  <si>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</si>
  <si>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</si>
  <si>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</si>
  <si>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</si>
  <si>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</si>
  <si>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</si>
  <si>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</si>
  <si>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</si>
  <si>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</si>
  <si>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</si>
  <si>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</si>
  <si>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</si>
  <si>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</si>
  <si>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</si>
  <si>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</si>
  <si>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</si>
  <si>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</si>
  <si>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</si>
  <si>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</si>
  <si>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</si>
  <si>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</si>
  <si>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</si>
  <si>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</si>
  <si>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</si>
  <si>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</si>
  <si>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</si>
  <si>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</si>
  <si>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</si>
  <si>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</si>
  <si>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</si>
  <si>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</si>
  <si>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</si>
  <si>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</si>
  <si>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</si>
  <si>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</si>
  <si>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Dependencia o Unidad Administrativa 2</t>
  </si>
  <si>
    <t>Dependencia o Unidad Administrativa 3</t>
  </si>
  <si>
    <t>Dependencia o Unidad Administrativa 4</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</si>
  <si>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</si>
  <si>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</si>
  <si>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</si>
  <si>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</si>
  <si>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</si>
  <si>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</si>
  <si>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</si>
  <si>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</si>
  <si>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</si>
  <si>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</si>
  <si>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</si>
  <si>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</si>
  <si>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</si>
  <si>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</si>
  <si>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</si>
  <si>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</si>
  <si>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</si>
  <si>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</si>
  <si>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</si>
  <si>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</si>
  <si>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</si>
  <si>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</si>
  <si>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</si>
  <si>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</si>
  <si>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</si>
  <si>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</si>
  <si>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</si>
  <si>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</si>
  <si>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</si>
  <si>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</si>
  <si>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</si>
  <si>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</si>
  <si>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</si>
  <si>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</si>
  <si>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</si>
  <si>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</si>
  <si>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</si>
  <si>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</si>
  <si>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</si>
  <si>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</si>
  <si>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</si>
  <si>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</si>
  <si>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</si>
  <si>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</si>
  <si>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</si>
  <si>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</si>
  <si>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</si>
  <si>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</si>
  <si>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</si>
  <si>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</si>
  <si>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</si>
  <si>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</si>
  <si>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</si>
  <si>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</si>
  <si>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</si>
  <si>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</si>
  <si>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</si>
  <si>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</si>
  <si>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</si>
  <si>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</si>
  <si>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</si>
  <si>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</si>
  <si>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</si>
  <si>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</si>
  <si>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</si>
  <si>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</si>
  <si>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</si>
  <si>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</si>
  <si>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</si>
  <si>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</si>
  <si>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</si>
  <si>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</si>
  <si>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</si>
  <si>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</si>
  <si>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</si>
  <si>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</si>
  <si>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</si>
  <si>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</si>
  <si>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</si>
  <si>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</si>
  <si>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</si>
  <si>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</si>
  <si>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</si>
  <si>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</si>
  <si>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</si>
  <si>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</si>
  <si>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</si>
  <si>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</si>
  <si>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</si>
  <si>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</si>
  <si>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</si>
  <si>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</si>
  <si>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</si>
  <si>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</si>
  <si>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</si>
  <si>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</si>
  <si>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</si>
  <si>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</si>
  <si>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</si>
  <si>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</si>
  <si>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</si>
  <si>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</si>
  <si>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</si>
  <si>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</si>
  <si>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</si>
  <si>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</si>
  <si>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</si>
  <si>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</si>
  <si>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</si>
  <si>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</si>
  <si>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</si>
  <si>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</si>
  <si>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</si>
  <si>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</si>
  <si>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</si>
  <si>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</si>
  <si>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</si>
  <si>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</si>
  <si>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</si>
  <si>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</si>
  <si>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</si>
  <si>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</si>
  <si>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</si>
  <si>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</si>
  <si>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</si>
  <si>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</si>
  <si>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</si>
  <si>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</si>
  <si>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</si>
  <si>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</si>
  <si>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</si>
  <si>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</si>
  <si>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</si>
  <si>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</si>
  <si>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</si>
  <si>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</si>
  <si>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</si>
  <si>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</si>
  <si>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</si>
  <si>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</si>
  <si>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</si>
  <si>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</si>
  <si>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</si>
  <si>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</si>
  <si>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</si>
  <si>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</si>
  <si>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</si>
  <si>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</si>
  <si>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</si>
  <si>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</si>
  <si>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</si>
  <si>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</si>
  <si>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</si>
  <si>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</si>
  <si>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</si>
  <si>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</si>
  <si>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</si>
  <si>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</si>
  <si>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</si>
  <si>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</si>
  <si>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</si>
  <si>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</si>
  <si>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</si>
  <si>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</si>
  <si>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</si>
  <si>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</si>
  <si>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</si>
  <si>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</si>
  <si>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</si>
  <si>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</si>
  <si>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</si>
  <si>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</si>
  <si>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</si>
  <si>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</si>
  <si>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</si>
  <si>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</si>
  <si>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</si>
  <si>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</si>
  <si>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</si>
  <si>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</si>
  <si>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</si>
  <si>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</si>
  <si>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</si>
  <si>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</si>
  <si>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</si>
  <si>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</si>
  <si>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</si>
  <si>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</si>
  <si>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</si>
  <si>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</si>
  <si>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</si>
  <si>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</si>
  <si>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</si>
  <si>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</si>
  <si>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</si>
  <si>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</si>
  <si>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</si>
  <si>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</si>
  <si>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</si>
  <si>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</si>
  <si>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</si>
  <si>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</si>
  <si>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</si>
  <si>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</si>
  <si>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</si>
  <si>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</si>
  <si>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</si>
  <si>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</si>
  <si>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</si>
  <si>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</si>
  <si>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</si>
  <si>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</si>
  <si>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</si>
  <si>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</si>
  <si>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</si>
  <si>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</si>
  <si>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</si>
  <si>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</si>
  <si>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</si>
  <si>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</si>
  <si>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</si>
  <si>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</si>
  <si>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</si>
  <si>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</si>
  <si>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</si>
  <si>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</si>
  <si>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</si>
  <si>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</si>
  <si>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</si>
  <si>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Patronato de Feria Moroleón, Gto.
Estado de Actividades
Del 1 de Enero al 30 de Junio de 2025
(Cifras en Pesos)</t>
  </si>
  <si>
    <t>Patronato de Feria Moroleón, Gto.
Estado de Situación Financiera
Al 30 de Junio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</si>
  <si>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</si>
  <si>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</si>
  <si>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</si>
  <si>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</si>
  <si>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</si>
  <si>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</si>
  <si>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</si>
  <si>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</si>
  <si>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Patronato de Feria Moroleón, Gto.
Estado de Variación en la Hacienda Pública
Del 1 de Enero 30 de Junio de 2025
(Cifras en Pesos)</t>
  </si>
  <si>
    <t>Patronato de Feria Moroleón, Gto.
Estado de Cambios en la Situación Financiera
Del 1 de Enero al 30 de Junio de 2025
(Cifras en Pesos)</t>
  </si>
  <si>
    <t>Patronato de Feria Moroleón, Gto.
Estado de Flujos de Efectivo
Del 1 de Enero al 30 de Junio de 2025
(Cifras en Pesos)</t>
  </si>
  <si>
    <t>Patronato de Feria Moroleón, Gto.
Estado Analítico del Activo
Del 1 de Enero al 30 de Junio de 2025
(Cifras en Pesos)</t>
  </si>
  <si>
    <t>Patronato de Feria Moroleón, Gto.
Estado Analítico de la Deuda y Otros Pasivos
Del 1 de Enero al 30 de Junio de 2025
(Cifras en Pesos)</t>
  </si>
  <si>
    <t>Patronato de Feria Moroleón, Gto.</t>
  </si>
  <si>
    <t>Correspondiente del 1 de Enero al 30 de Junio de 2025</t>
  </si>
  <si>
    <t>Patronato de Feria Moroleón, Gto.
Estado Analítico del Ejercicio del Presupuesto de Egresos
Clasificación por Objeto del Gasto (Capítulo y Concepto)
Del 1 de Enero al 30 de Junio de 2025
(Cifras en Pesos)</t>
  </si>
  <si>
    <t>Patronato de Feria Moroleón, Gto.
Estado Analítico del Ejercicio del Presupuesto de Egresos
Clasificación Económica (por Tipo de Gasto)
Del 1 de Enero al 30 de Junio de 2025
(Cifras en Pesos)</t>
  </si>
  <si>
    <t>31120M20R010000 DIRECCION GENERAL</t>
  </si>
  <si>
    <t>Patronato de Feria Moroleón, Gto.
Estado Analítico del Ejercicio del Presupuesto de Egresos
Clasificación Administrativa
Del 1 de Enero al 30 de Junio de 2025
(Cifras en Pesos)</t>
  </si>
  <si>
    <t>Patronato de Feria Moroleón, Gto.
Estado Analítico del Ejercicio del Presupuesto de Egresos
Clasificación Funcional (Finalidad y Función)
Del 1 de Enero al 30 de Junio de 2025
(Cifras en Pesos)</t>
  </si>
  <si>
    <t>Patronato de Feria Moroleón, Gto.
Estado Analítico de Ingresos
Del 1 de Enero al 30 de Junio de 2025
(Cifras en Pesos)</t>
  </si>
  <si>
    <t>Patronato de Feria Moroleón, Gto.
Gasto por Categoría Programática
Del 1 de Enero al 30 de Junio de 2025
(Cifras en Pesos)</t>
  </si>
  <si>
    <t>Patronato de Feria Moroleón, Gto.
INDICADORES DE POSTURA FISCAL
Del 1 de Enero al 30 de Junio de 2025
(Cifras en Pesos)</t>
  </si>
  <si>
    <t>Patronato de Feria Moroleón, Gto.
Endeudamiento Neto
Del 1 de Enero al 30 de Junio de 2025
(Cifras en Pesos)</t>
  </si>
  <si>
    <t>Patronato de Feria Moroleón, Gto.
Intereses de la Deuda
Del 1 de Enero al 30 de Junio de 2025
(Cifras en Pesos)</t>
  </si>
  <si>
    <t>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</si>
</sst>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12" fillId="0" borderId="31" xfId="0" applyFont="1" applyBorder="1" applyAlignment="1">
      <alignment horizontal="center" vertical="center"/>
    </xf>
    <xf numFmtId="0" fontId="12" fillId="0" borderId="83" xfId="0" applyFont="1" applyBorder="1" applyAlignment="1">
      <alignment horizontal="center" vertic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tabSelected="1" topLeftCell="A55" workbookViewId="0">
      <selection activeCell="A2" sqref="A2:B2"/>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28" t="s">
        <v>680</v>
      </c>
      <c r="B1" s="428"/>
      <c r="C1" s="1" t="s">
        <v>0</v>
      </c>
      <c r="D1" s="2">
        <v>2025</v>
      </c>
    </row>
    <row r="2" spans="1:4" x14ac:dyDescent="0.2">
      <c r="A2" s="428" t="s">
        <v>1</v>
      </c>
      <c r="B2" s="428"/>
      <c r="C2" s="1" t="s">
        <v>2</v>
      </c>
      <c r="D2" s="2" t="s">
        <v>3</v>
      </c>
    </row>
    <row r="3" spans="1:4" x14ac:dyDescent="0.2">
      <c r="A3" s="428" t="s">
        <v>681</v>
      </c>
      <c r="B3" s="428"/>
      <c r="C3" s="1" t="s">
        <v>4</v>
      </c>
      <c r="D3" s="2">
        <v>2</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No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No cumple la regla</v>
      </c>
    </row>
    <row r="9" spans="1:4" ht="56.25" x14ac:dyDescent="0.2">
      <c r="A9" s="5" t="s">
        <v>17</v>
      </c>
      <c r="B9" s="6" t="s">
        <v>18</v>
      </c>
      <c r="C9" s="7" t="s">
        <v>14</v>
      </c>
      <c r="D9" s="3" t="str">
        <f>IF(('REV Det'!G10+'REV Det'!L10)=0,"Si cumple la regla","No cumple la regla")</f>
        <v>No cumple la regla</v>
      </c>
    </row>
    <row r="10" spans="1:4" ht="33.75" x14ac:dyDescent="0.2">
      <c r="A10" s="5" t="s">
        <v>19</v>
      </c>
      <c r="B10" s="6" t="s">
        <v>20</v>
      </c>
      <c r="C10" s="7" t="s">
        <v>21</v>
      </c>
      <c r="D10" s="3" t="str">
        <f>IF(('REV Det'!G11+'REV Det'!L11)=0,"Si cumple la regla","No cumple la regla")</f>
        <v>No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No cumple la regla</v>
      </c>
    </row>
    <row r="30" spans="1:4" ht="56.25" x14ac:dyDescent="0.2">
      <c r="A30" s="5" t="s">
        <v>68</v>
      </c>
      <c r="B30" s="6" t="s">
        <v>69</v>
      </c>
      <c r="C30" s="7" t="s">
        <v>65</v>
      </c>
      <c r="D30" s="3" t="str">
        <f>IF((SUM('REV Det'!G58:G59,'REV Det'!L58:L59))=0, "Si cumple la regla","No cumple la regla")</f>
        <v>No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292</v>
      </c>
      <c r="B42" s="6" t="s">
        <v>293</v>
      </c>
      <c r="C42" s="7" t="s">
        <v>294</v>
      </c>
      <c r="D42" s="3" t="str">
        <f>+IF('Rev Det P'!I7=0,"Si cumple la regla", "No cumple la regla")</f>
        <v>Si cumple la regla</v>
      </c>
    </row>
    <row r="43" spans="1:4" ht="33.75" x14ac:dyDescent="0.2">
      <c r="A43" s="5" t="s">
        <v>295</v>
      </c>
      <c r="B43" s="6" t="s">
        <v>296</v>
      </c>
      <c r="C43" s="7" t="s">
        <v>294</v>
      </c>
      <c r="D43" s="3" t="str">
        <f>+IF('Rev Det P'!I8=0,"Si cumple la regla", "No cumple la regla")</f>
        <v>Si cumple la regla</v>
      </c>
    </row>
    <row r="44" spans="1:4" ht="33.75" x14ac:dyDescent="0.2">
      <c r="A44" s="5" t="s">
        <v>297</v>
      </c>
      <c r="B44" s="6" t="s">
        <v>298</v>
      </c>
      <c r="C44" s="7" t="s">
        <v>294</v>
      </c>
      <c r="D44" s="3" t="str">
        <f>+IF('Rev Det P'!I9=0,"Si cumple la regla", "No cumple la regla")</f>
        <v>Si cumple la regla</v>
      </c>
    </row>
    <row r="45" spans="1:4" ht="33.75" x14ac:dyDescent="0.2">
      <c r="A45" s="5" t="s">
        <v>299</v>
      </c>
      <c r="B45" s="6" t="s">
        <v>300</v>
      </c>
      <c r="C45" s="7" t="s">
        <v>294</v>
      </c>
      <c r="D45" s="3" t="str">
        <f>+IF('Rev Det P'!I10=0,"Si cumple la regla", "No cumple la regla")</f>
        <v>Si cumple la regla</v>
      </c>
    </row>
    <row r="46" spans="1:4" ht="33.75" x14ac:dyDescent="0.2">
      <c r="A46" s="5" t="s">
        <v>301</v>
      </c>
      <c r="B46" s="6" t="s">
        <v>302</v>
      </c>
      <c r="C46" s="7" t="s">
        <v>303</v>
      </c>
      <c r="D46" s="3" t="str">
        <f>IF(AND('Rev Det P'!I12=0, 'Rev Det P'!I17=0, 'Rev Det P'!I22=0, 'Rev Det P'!I27=0), "Si cumple la regla", "No cumple la regla")</f>
        <v>Si cumple la regla</v>
      </c>
    </row>
    <row r="47" spans="1:4" ht="33.75" x14ac:dyDescent="0.2">
      <c r="A47" s="5" t="s">
        <v>304</v>
      </c>
      <c r="B47" s="6" t="s">
        <v>305</v>
      </c>
      <c r="C47" s="7" t="s">
        <v>303</v>
      </c>
      <c r="D47" s="3" t="str">
        <f>IF(AND('Rev Det P'!I13=0, 'Rev Det P'!I18=0, 'Rev Det P'!I23=0, 'Rev Det P'!I28=0), "Si cumple la regla", "No cumple la regla")</f>
        <v>Si cumple la regla</v>
      </c>
    </row>
    <row r="48" spans="1:4" ht="45" x14ac:dyDescent="0.2">
      <c r="A48" s="5" t="s">
        <v>306</v>
      </c>
      <c r="B48" s="6" t="s">
        <v>307</v>
      </c>
      <c r="C48" s="7" t="s">
        <v>303</v>
      </c>
      <c r="D48" s="3" t="str">
        <f>IF(AND('Rev Det P'!I14=0, 'Rev Det P'!I19=0, 'Rev Det P'!I24=0, 'Rev Det P'!I29=0), "Si cumple la regla", "No cumple la regla")</f>
        <v>Si cumple la regla</v>
      </c>
    </row>
    <row r="49" spans="1:4" ht="33.75" x14ac:dyDescent="0.2">
      <c r="A49" s="5" t="s">
        <v>308</v>
      </c>
      <c r="B49" s="6" t="s">
        <v>309</v>
      </c>
      <c r="C49" s="7" t="s">
        <v>303</v>
      </c>
      <c r="D49" s="3" t="str">
        <f>IF(AND('Rev Det P'!I15=0, 'Rev Det P'!I20=0, 'Rev Det P'!I25=0, 'Rev Det P'!I30=0), "Si cumple la regla", "No cumple la regla")</f>
        <v>Si cumple la regla</v>
      </c>
    </row>
    <row r="50" spans="1:4" ht="45" x14ac:dyDescent="0.2">
      <c r="A50" s="5" t="s">
        <v>310</v>
      </c>
      <c r="B50" s="6" t="s">
        <v>311</v>
      </c>
      <c r="C50" s="7" t="s">
        <v>312</v>
      </c>
      <c r="D50" s="3" t="str">
        <f>IF(AND('Rev Det P'!I32=0, 'Rev Det P'!I33=0, 'Rev Det P'!I34=0), "Si cumple la regla", "No cumple la regla")</f>
        <v>Si cumple la regla</v>
      </c>
    </row>
    <row r="51" spans="1:4" ht="33.75" x14ac:dyDescent="0.2">
      <c r="A51" s="5" t="s">
        <v>313</v>
      </c>
      <c r="B51" s="6" t="s">
        <v>314</v>
      </c>
      <c r="C51" s="7" t="s">
        <v>315</v>
      </c>
      <c r="D51" s="3" t="str">
        <f>IF(AND('Rev Det P'!I36=0, 'Rev Det P'!I37=0), "Si cumple la regla", "No cumple la regla")</f>
        <v>Si cumple la regla</v>
      </c>
    </row>
    <row r="52" spans="1:4" ht="45" x14ac:dyDescent="0.2">
      <c r="A52" s="5" t="s">
        <v>316</v>
      </c>
      <c r="B52" s="6" t="s">
        <v>321</v>
      </c>
      <c r="C52" s="7" t="s">
        <v>324</v>
      </c>
      <c r="D52" s="3" t="str">
        <f>+IF(AND('Rev Det P'!I39=0,'Rev Det P'!I44=0,'Rev Det P'!I49=0,'Rev Det P'!I54=0,'Rev Det P'!I59=0),"Si cumple la regla", "No cumple la regla")</f>
        <v>Si cumple la regla</v>
      </c>
    </row>
    <row r="53" spans="1:4" ht="78.75" x14ac:dyDescent="0.2">
      <c r="A53" s="5" t="s">
        <v>317</v>
      </c>
      <c r="B53" s="6" t="s">
        <v>320</v>
      </c>
      <c r="C53" s="7" t="s">
        <v>324</v>
      </c>
      <c r="D53" s="3" t="str">
        <f>+IF(AND('Rev Det P'!I40=0,'Rev Det P'!I45=0,'Rev Det P'!I50=0,'Rev Det P'!I55=0,'Rev Det P'!I60=0),"Si cumple la regla", "No cumple la regla")</f>
        <v>Si cumple la regla</v>
      </c>
    </row>
    <row r="54" spans="1:4" ht="45" x14ac:dyDescent="0.2">
      <c r="A54" s="5" t="s">
        <v>318</v>
      </c>
      <c r="B54" s="6" t="s">
        <v>322</v>
      </c>
      <c r="C54" s="7" t="s">
        <v>324</v>
      </c>
      <c r="D54" s="3" t="str">
        <f>+IF(AND('Rev Det P'!I41=0,'Rev Det P'!I46=0,'Rev Det P'!I51=0,'Rev Det P'!I56=0,'Rev Det P'!I61=0),"Si cumple la regla", "No cumple la regla")</f>
        <v>Si cumple la regla</v>
      </c>
    </row>
    <row r="55" spans="1:4" ht="45" x14ac:dyDescent="0.2">
      <c r="A55" s="5" t="s">
        <v>319</v>
      </c>
      <c r="B55" s="6" t="s">
        <v>323</v>
      </c>
      <c r="C55" s="7" t="s">
        <v>324</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67" t="s">
        <v>679</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84852.34</v>
      </c>
      <c r="E32" s="62">
        <v>84234.34</v>
      </c>
    </row>
    <row r="33" spans="1:5" ht="11.25" customHeight="1" x14ac:dyDescent="0.2">
      <c r="A33" s="79"/>
      <c r="B33" s="33"/>
      <c r="C33" s="33"/>
      <c r="D33" s="33"/>
      <c r="E33" s="33"/>
    </row>
    <row r="34" spans="1:5" ht="11.25" customHeight="1" x14ac:dyDescent="0.2">
      <c r="A34" s="55" t="s">
        <v>271</v>
      </c>
      <c r="B34" s="33"/>
      <c r="C34" s="33"/>
      <c r="D34" s="62">
        <f>D32+D3</f>
        <v>84852.34</v>
      </c>
      <c r="E34" s="62">
        <f>E32+E3</f>
        <v>84234.34</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77" t="s">
        <v>687</v>
      </c>
      <c r="B1" s="478"/>
      <c r="C1" s="478"/>
      <c r="D1" s="478"/>
      <c r="E1" s="478"/>
      <c r="F1" s="478"/>
      <c r="G1" s="479"/>
    </row>
    <row r="2" spans="1:8" s="278" customFormat="1" x14ac:dyDescent="0.25">
      <c r="A2" s="279"/>
      <c r="B2" s="478" t="s">
        <v>401</v>
      </c>
      <c r="C2" s="478"/>
      <c r="D2" s="478"/>
      <c r="E2" s="478"/>
      <c r="F2" s="478"/>
      <c r="G2" s="480" t="s">
        <v>402</v>
      </c>
    </row>
    <row r="3" spans="1:8" s="284" customFormat="1" ht="24.95" customHeight="1" x14ac:dyDescent="0.25">
      <c r="A3" s="280" t="s">
        <v>403</v>
      </c>
      <c r="B3" s="281" t="s">
        <v>329</v>
      </c>
      <c r="C3" s="282" t="s">
        <v>404</v>
      </c>
      <c r="D3" s="282" t="s">
        <v>405</v>
      </c>
      <c r="E3" s="282" t="s">
        <v>336</v>
      </c>
      <c r="F3" s="283" t="s">
        <v>339</v>
      </c>
      <c r="G3" s="481"/>
    </row>
    <row r="4" spans="1:8" x14ac:dyDescent="0.25">
      <c r="A4" s="285" t="s">
        <v>104</v>
      </c>
      <c r="B4" s="286">
        <v>0</v>
      </c>
      <c r="C4" s="286">
        <v>0</v>
      </c>
      <c r="D4" s="286">
        <f>B4+C4</f>
        <v>0</v>
      </c>
      <c r="E4" s="286">
        <v>0</v>
      </c>
      <c r="F4" s="286">
        <v>0</v>
      </c>
      <c r="G4" s="286">
        <f>F4-B4</f>
        <v>0</v>
      </c>
      <c r="H4" s="287" t="s">
        <v>406</v>
      </c>
    </row>
    <row r="5" spans="1:8" x14ac:dyDescent="0.25">
      <c r="A5" s="289" t="s">
        <v>105</v>
      </c>
      <c r="B5" s="290">
        <v>0</v>
      </c>
      <c r="C5" s="290">
        <v>0</v>
      </c>
      <c r="D5" s="290">
        <f t="shared" ref="D5:D13" si="0">B5+C5</f>
        <v>0</v>
      </c>
      <c r="E5" s="290">
        <v>0</v>
      </c>
      <c r="F5" s="290">
        <v>0</v>
      </c>
      <c r="G5" s="290">
        <f t="shared" ref="G5:G13" si="1">F5-B5</f>
        <v>0</v>
      </c>
      <c r="H5" s="287" t="s">
        <v>407</v>
      </c>
    </row>
    <row r="6" spans="1:8" ht="9.9499999999999993" customHeight="1" x14ac:dyDescent="0.25">
      <c r="A6" s="285" t="s">
        <v>106</v>
      </c>
      <c r="B6" s="290">
        <v>0</v>
      </c>
      <c r="C6" s="290">
        <v>0</v>
      </c>
      <c r="D6" s="290">
        <f t="shared" si="0"/>
        <v>0</v>
      </c>
      <c r="E6" s="290">
        <v>0</v>
      </c>
      <c r="F6" s="290">
        <v>0</v>
      </c>
      <c r="G6" s="290">
        <f t="shared" si="1"/>
        <v>0</v>
      </c>
      <c r="H6" s="287" t="s">
        <v>408</v>
      </c>
    </row>
    <row r="7" spans="1:8" ht="9.9499999999999993" customHeight="1" x14ac:dyDescent="0.25">
      <c r="A7" s="285" t="s">
        <v>107</v>
      </c>
      <c r="B7" s="290">
        <v>0</v>
      </c>
      <c r="C7" s="290">
        <v>0</v>
      </c>
      <c r="D7" s="290">
        <f t="shared" si="0"/>
        <v>0</v>
      </c>
      <c r="E7" s="290">
        <v>0</v>
      </c>
      <c r="F7" s="290">
        <v>0</v>
      </c>
      <c r="G7" s="290">
        <f t="shared" si="1"/>
        <v>0</v>
      </c>
      <c r="H7" s="287" t="s">
        <v>409</v>
      </c>
    </row>
    <row r="8" spans="1:8" ht="9.9499999999999993" customHeight="1" x14ac:dyDescent="0.25">
      <c r="A8" s="285" t="s">
        <v>108</v>
      </c>
      <c r="B8" s="290">
        <v>0</v>
      </c>
      <c r="C8" s="290">
        <v>0</v>
      </c>
      <c r="D8" s="290">
        <f t="shared" si="0"/>
        <v>0</v>
      </c>
      <c r="E8" s="290">
        <v>0</v>
      </c>
      <c r="F8" s="290">
        <v>0</v>
      </c>
      <c r="G8" s="290">
        <f t="shared" si="1"/>
        <v>0</v>
      </c>
      <c r="H8" s="287" t="s">
        <v>410</v>
      </c>
    </row>
    <row r="9" spans="1:8" ht="9.9499999999999993" customHeight="1" x14ac:dyDescent="0.25">
      <c r="A9" s="289" t="s">
        <v>109</v>
      </c>
      <c r="B9" s="290">
        <v>0</v>
      </c>
      <c r="C9" s="290">
        <v>0</v>
      </c>
      <c r="D9" s="290">
        <f t="shared" si="0"/>
        <v>0</v>
      </c>
      <c r="E9" s="290">
        <v>0</v>
      </c>
      <c r="F9" s="290">
        <v>0</v>
      </c>
      <c r="G9" s="290">
        <f t="shared" si="1"/>
        <v>0</v>
      </c>
      <c r="H9" s="287" t="s">
        <v>411</v>
      </c>
    </row>
    <row r="10" spans="1:8" ht="22.5" x14ac:dyDescent="0.25">
      <c r="A10" s="285" t="s">
        <v>412</v>
      </c>
      <c r="B10" s="290">
        <v>60</v>
      </c>
      <c r="C10" s="290">
        <v>0</v>
      </c>
      <c r="D10" s="290">
        <f t="shared" si="0"/>
        <v>60</v>
      </c>
      <c r="E10" s="290">
        <v>343.43</v>
      </c>
      <c r="F10" s="290">
        <v>343.43</v>
      </c>
      <c r="G10" s="290">
        <f t="shared" si="1"/>
        <v>283.43</v>
      </c>
      <c r="H10" s="287" t="s">
        <v>413</v>
      </c>
    </row>
    <row r="11" spans="1:8" ht="18.95" customHeight="1" x14ac:dyDescent="0.25">
      <c r="A11" s="291" t="s">
        <v>112</v>
      </c>
      <c r="B11" s="290">
        <v>0</v>
      </c>
      <c r="C11" s="290">
        <v>0</v>
      </c>
      <c r="D11" s="290">
        <f t="shared" si="0"/>
        <v>0</v>
      </c>
      <c r="E11" s="290">
        <v>0</v>
      </c>
      <c r="F11" s="290">
        <v>0</v>
      </c>
      <c r="G11" s="290">
        <f t="shared" si="1"/>
        <v>0</v>
      </c>
      <c r="H11" s="287" t="s">
        <v>414</v>
      </c>
    </row>
    <row r="12" spans="1:8" ht="43.5" customHeight="1" x14ac:dyDescent="0.25">
      <c r="A12" s="285" t="s">
        <v>113</v>
      </c>
      <c r="B12" s="290">
        <v>9000000</v>
      </c>
      <c r="C12" s="290">
        <v>-6000000</v>
      </c>
      <c r="D12" s="290">
        <f t="shared" si="0"/>
        <v>3000000</v>
      </c>
      <c r="E12" s="290">
        <v>12000000</v>
      </c>
      <c r="F12" s="290">
        <v>12000000</v>
      </c>
      <c r="G12" s="290">
        <f t="shared" si="1"/>
        <v>3000000</v>
      </c>
      <c r="H12" s="287" t="s">
        <v>415</v>
      </c>
    </row>
    <row r="13" spans="1:8" ht="20.100000000000001" customHeight="1" x14ac:dyDescent="0.25">
      <c r="A13" s="285" t="s">
        <v>416</v>
      </c>
      <c r="B13" s="290">
        <v>0</v>
      </c>
      <c r="C13" s="290">
        <v>0</v>
      </c>
      <c r="D13" s="290">
        <f t="shared" si="0"/>
        <v>0</v>
      </c>
      <c r="E13" s="290">
        <v>0</v>
      </c>
      <c r="F13" s="290">
        <v>0</v>
      </c>
      <c r="G13" s="290">
        <f t="shared" si="1"/>
        <v>0</v>
      </c>
      <c r="H13" s="287" t="s">
        <v>417</v>
      </c>
    </row>
    <row r="14" spans="1:8" ht="21" customHeight="1" x14ac:dyDescent="0.25">
      <c r="B14" s="292"/>
      <c r="C14" s="292"/>
      <c r="D14" s="292"/>
      <c r="E14" s="292"/>
      <c r="F14" s="292"/>
      <c r="G14" s="292"/>
      <c r="H14" s="287" t="s">
        <v>418</v>
      </c>
    </row>
    <row r="15" spans="1:8" ht="14.1" customHeight="1" x14ac:dyDescent="0.25">
      <c r="A15" s="293" t="s">
        <v>219</v>
      </c>
      <c r="B15" s="294">
        <f>SUM(B4:B13)</f>
        <v>9000060</v>
      </c>
      <c r="C15" s="294">
        <f>SUM(C4:C13)</f>
        <v>-6000000</v>
      </c>
      <c r="D15" s="294">
        <f t="shared" ref="D15:G15" si="2">SUM(D4:D13)</f>
        <v>3000060</v>
      </c>
      <c r="E15" s="294">
        <f t="shared" si="2"/>
        <v>12000343.43</v>
      </c>
      <c r="F15" s="295">
        <f t="shared" si="2"/>
        <v>12000343.43</v>
      </c>
      <c r="G15" s="296">
        <f t="shared" si="2"/>
        <v>3000283.43</v>
      </c>
      <c r="H15" s="287" t="s">
        <v>418</v>
      </c>
    </row>
    <row r="16" spans="1:8" ht="10.5" customHeight="1" x14ac:dyDescent="0.25">
      <c r="A16" s="297"/>
      <c r="B16" s="298"/>
      <c r="C16" s="298"/>
      <c r="D16" s="299"/>
      <c r="E16" s="300" t="s">
        <v>419</v>
      </c>
      <c r="F16" s="301"/>
      <c r="G16" s="302"/>
      <c r="H16" s="287" t="s">
        <v>418</v>
      </c>
    </row>
    <row r="17" spans="1:8" x14ac:dyDescent="0.25">
      <c r="A17" s="303"/>
      <c r="B17" s="478" t="s">
        <v>401</v>
      </c>
      <c r="C17" s="478"/>
      <c r="D17" s="478"/>
      <c r="E17" s="478"/>
      <c r="F17" s="478"/>
      <c r="G17" s="480" t="s">
        <v>402</v>
      </c>
      <c r="H17" s="287" t="s">
        <v>418</v>
      </c>
    </row>
    <row r="18" spans="1:8" ht="10.35" customHeight="1" x14ac:dyDescent="0.25">
      <c r="A18" s="304" t="s">
        <v>403</v>
      </c>
      <c r="B18" s="281" t="s">
        <v>329</v>
      </c>
      <c r="C18" s="282" t="s">
        <v>404</v>
      </c>
      <c r="D18" s="282" t="s">
        <v>405</v>
      </c>
      <c r="E18" s="282" t="s">
        <v>336</v>
      </c>
      <c r="F18" s="283" t="s">
        <v>339</v>
      </c>
      <c r="G18" s="481"/>
      <c r="H18" s="287" t="s">
        <v>418</v>
      </c>
    </row>
    <row r="19" spans="1:8" x14ac:dyDescent="0.25">
      <c r="A19" s="305" t="s">
        <v>420</v>
      </c>
      <c r="B19" s="306">
        <f t="shared" ref="B19:G19" si="3">SUM(B20+B21+B22+B23+B24+B25+B26+B27)</f>
        <v>0</v>
      </c>
      <c r="C19" s="306">
        <f t="shared" si="3"/>
        <v>0</v>
      </c>
      <c r="D19" s="306">
        <f t="shared" si="3"/>
        <v>0</v>
      </c>
      <c r="E19" s="306">
        <f t="shared" si="3"/>
        <v>0</v>
      </c>
      <c r="F19" s="306">
        <f t="shared" si="3"/>
        <v>0</v>
      </c>
      <c r="G19" s="306">
        <f t="shared" si="3"/>
        <v>0</v>
      </c>
      <c r="H19" s="287" t="s">
        <v>418</v>
      </c>
    </row>
    <row r="20" spans="1:8" x14ac:dyDescent="0.25">
      <c r="A20" s="307" t="s">
        <v>104</v>
      </c>
      <c r="B20" s="308">
        <v>0</v>
      </c>
      <c r="C20" s="308">
        <v>0</v>
      </c>
      <c r="D20" s="308">
        <f t="shared" ref="D20:D27" si="4">B20+C20</f>
        <v>0</v>
      </c>
      <c r="E20" s="308">
        <v>0</v>
      </c>
      <c r="F20" s="308">
        <v>0</v>
      </c>
      <c r="G20" s="308">
        <f t="shared" ref="G20:G27" si="5">F20-B20</f>
        <v>0</v>
      </c>
      <c r="H20" s="287" t="s">
        <v>406</v>
      </c>
    </row>
    <row r="21" spans="1:8" x14ac:dyDescent="0.25">
      <c r="A21" s="307" t="s">
        <v>105</v>
      </c>
      <c r="B21" s="308">
        <v>0</v>
      </c>
      <c r="C21" s="308">
        <v>0</v>
      </c>
      <c r="D21" s="308">
        <f t="shared" si="4"/>
        <v>0</v>
      </c>
      <c r="E21" s="308">
        <v>0</v>
      </c>
      <c r="F21" s="308">
        <v>0</v>
      </c>
      <c r="G21" s="308">
        <f t="shared" si="5"/>
        <v>0</v>
      </c>
      <c r="H21" s="287" t="s">
        <v>407</v>
      </c>
    </row>
    <row r="22" spans="1:8" ht="14.1" customHeight="1" x14ac:dyDescent="0.25">
      <c r="A22" s="307" t="s">
        <v>106</v>
      </c>
      <c r="B22" s="308">
        <v>0</v>
      </c>
      <c r="C22" s="308">
        <v>0</v>
      </c>
      <c r="D22" s="308">
        <f t="shared" si="4"/>
        <v>0</v>
      </c>
      <c r="E22" s="308">
        <v>0</v>
      </c>
      <c r="F22" s="308">
        <v>0</v>
      </c>
      <c r="G22" s="308">
        <f t="shared" si="5"/>
        <v>0</v>
      </c>
      <c r="H22" s="287" t="s">
        <v>408</v>
      </c>
    </row>
    <row r="23" spans="1:8" ht="9.9499999999999993" customHeight="1" x14ac:dyDescent="0.25">
      <c r="A23" s="307" t="s">
        <v>107</v>
      </c>
      <c r="B23" s="308">
        <v>0</v>
      </c>
      <c r="C23" s="308">
        <v>0</v>
      </c>
      <c r="D23" s="308">
        <f t="shared" si="4"/>
        <v>0</v>
      </c>
      <c r="E23" s="308">
        <v>0</v>
      </c>
      <c r="F23" s="308">
        <v>0</v>
      </c>
      <c r="G23" s="308">
        <f t="shared" si="5"/>
        <v>0</v>
      </c>
      <c r="H23" s="287" t="s">
        <v>409</v>
      </c>
    </row>
    <row r="24" spans="1:8" ht="9.9499999999999993" customHeight="1" x14ac:dyDescent="0.25">
      <c r="A24" s="307" t="s">
        <v>421</v>
      </c>
      <c r="B24" s="308">
        <v>0</v>
      </c>
      <c r="C24" s="308">
        <v>0</v>
      </c>
      <c r="D24" s="308">
        <f t="shared" si="4"/>
        <v>0</v>
      </c>
      <c r="E24" s="308">
        <v>0</v>
      </c>
      <c r="F24" s="308">
        <v>0</v>
      </c>
      <c r="G24" s="308">
        <f t="shared" si="5"/>
        <v>0</v>
      </c>
      <c r="H24" s="287" t="s">
        <v>410</v>
      </c>
    </row>
    <row r="25" spans="1:8" x14ac:dyDescent="0.25">
      <c r="A25" s="307" t="s">
        <v>422</v>
      </c>
      <c r="B25" s="308">
        <v>0</v>
      </c>
      <c r="C25" s="308">
        <v>0</v>
      </c>
      <c r="D25" s="308">
        <f t="shared" si="4"/>
        <v>0</v>
      </c>
      <c r="E25" s="308">
        <v>0</v>
      </c>
      <c r="F25" s="308">
        <v>0</v>
      </c>
      <c r="G25" s="308">
        <f t="shared" si="5"/>
        <v>0</v>
      </c>
      <c r="H25" s="287" t="s">
        <v>411</v>
      </c>
    </row>
    <row r="26" spans="1:8" ht="12" customHeight="1" x14ac:dyDescent="0.25">
      <c r="A26" s="307" t="s">
        <v>112</v>
      </c>
      <c r="B26" s="308">
        <v>0</v>
      </c>
      <c r="C26" s="308">
        <v>0</v>
      </c>
      <c r="D26" s="308">
        <f t="shared" si="4"/>
        <v>0</v>
      </c>
      <c r="E26" s="308">
        <v>0</v>
      </c>
      <c r="F26" s="308">
        <v>0</v>
      </c>
      <c r="G26" s="308">
        <f t="shared" si="5"/>
        <v>0</v>
      </c>
      <c r="H26" s="287" t="s">
        <v>414</v>
      </c>
    </row>
    <row r="27" spans="1:8" ht="27.95" customHeight="1" x14ac:dyDescent="0.25">
      <c r="A27" s="307" t="s">
        <v>113</v>
      </c>
      <c r="B27" s="308">
        <v>0</v>
      </c>
      <c r="C27" s="308">
        <v>0</v>
      </c>
      <c r="D27" s="308">
        <f t="shared" si="4"/>
        <v>0</v>
      </c>
      <c r="E27" s="308">
        <v>0</v>
      </c>
      <c r="F27" s="308">
        <v>0</v>
      </c>
      <c r="G27" s="308">
        <f t="shared" si="5"/>
        <v>0</v>
      </c>
      <c r="H27" s="287" t="s">
        <v>415</v>
      </c>
    </row>
    <row r="28" spans="1:8" ht="21" customHeight="1" x14ac:dyDescent="0.25">
      <c r="A28" s="309"/>
      <c r="B28" s="308"/>
      <c r="C28" s="308"/>
      <c r="D28" s="308"/>
      <c r="E28" s="308"/>
      <c r="F28" s="308"/>
      <c r="G28" s="308"/>
      <c r="H28" s="287" t="s">
        <v>418</v>
      </c>
    </row>
    <row r="29" spans="1:8" ht="20.100000000000001" customHeight="1" x14ac:dyDescent="0.25">
      <c r="A29" s="310" t="s">
        <v>423</v>
      </c>
      <c r="B29" s="311">
        <f t="shared" ref="B29:G29" si="6">SUM(B30:B33)</f>
        <v>9000060</v>
      </c>
      <c r="C29" s="311">
        <f t="shared" si="6"/>
        <v>-6000000</v>
      </c>
      <c r="D29" s="311">
        <f t="shared" si="6"/>
        <v>3000060</v>
      </c>
      <c r="E29" s="311">
        <f t="shared" si="6"/>
        <v>12000343.43</v>
      </c>
      <c r="F29" s="311">
        <f t="shared" si="6"/>
        <v>12000343.43</v>
      </c>
      <c r="G29" s="311">
        <f t="shared" si="6"/>
        <v>3000283.43</v>
      </c>
      <c r="H29" s="287" t="s">
        <v>418</v>
      </c>
    </row>
    <row r="30" spans="1:8" ht="9.9499999999999993" customHeight="1" x14ac:dyDescent="0.25">
      <c r="A30" s="307" t="s">
        <v>105</v>
      </c>
      <c r="B30" s="308">
        <v>0</v>
      </c>
      <c r="C30" s="308">
        <v>0</v>
      </c>
      <c r="D30" s="308">
        <f>B30+C30</f>
        <v>0</v>
      </c>
      <c r="E30" s="308">
        <v>0</v>
      </c>
      <c r="F30" s="308">
        <v>0</v>
      </c>
      <c r="G30" s="308">
        <f>F30-B30</f>
        <v>0</v>
      </c>
      <c r="H30" s="287" t="s">
        <v>407</v>
      </c>
    </row>
    <row r="31" spans="1:8" ht="41.25" customHeight="1" x14ac:dyDescent="0.25">
      <c r="A31" s="307" t="s">
        <v>108</v>
      </c>
      <c r="B31" s="308">
        <v>0</v>
      </c>
      <c r="C31" s="308">
        <v>0</v>
      </c>
      <c r="D31" s="308">
        <f>B31+C31</f>
        <v>0</v>
      </c>
      <c r="E31" s="308">
        <v>0</v>
      </c>
      <c r="F31" s="308">
        <v>0</v>
      </c>
      <c r="G31" s="308">
        <f t="shared" ref="G31:G33" si="7">F31-B31</f>
        <v>0</v>
      </c>
      <c r="H31" s="287" t="s">
        <v>410</v>
      </c>
    </row>
    <row r="32" spans="1:8" ht="9.9499999999999993" customHeight="1" x14ac:dyDescent="0.25">
      <c r="A32" s="307" t="s">
        <v>424</v>
      </c>
      <c r="B32" s="308">
        <v>60</v>
      </c>
      <c r="C32" s="308">
        <v>0</v>
      </c>
      <c r="D32" s="308">
        <f>B32+C32</f>
        <v>60</v>
      </c>
      <c r="E32" s="308">
        <v>343.43</v>
      </c>
      <c r="F32" s="308">
        <v>343.43</v>
      </c>
      <c r="G32" s="308">
        <f t="shared" si="7"/>
        <v>283.43</v>
      </c>
      <c r="H32" s="287" t="s">
        <v>413</v>
      </c>
    </row>
    <row r="33" spans="1:8" ht="21.6" customHeight="1" x14ac:dyDescent="0.25">
      <c r="A33" s="307" t="s">
        <v>113</v>
      </c>
      <c r="B33" s="308">
        <v>9000000</v>
      </c>
      <c r="C33" s="308">
        <v>-6000000</v>
      </c>
      <c r="D33" s="308">
        <f>B33+C33</f>
        <v>3000000</v>
      </c>
      <c r="E33" s="308">
        <v>12000000</v>
      </c>
      <c r="F33" s="308">
        <v>12000000</v>
      </c>
      <c r="G33" s="308">
        <f t="shared" si="7"/>
        <v>3000000</v>
      </c>
      <c r="H33" s="287" t="s">
        <v>415</v>
      </c>
    </row>
    <row r="34" spans="1:8" ht="21" customHeight="1" x14ac:dyDescent="0.25">
      <c r="A34" s="309"/>
      <c r="B34" s="308"/>
      <c r="C34" s="308"/>
      <c r="D34" s="308"/>
      <c r="E34" s="308"/>
      <c r="F34" s="308"/>
      <c r="G34" s="308"/>
      <c r="H34" s="287" t="s">
        <v>418</v>
      </c>
    </row>
    <row r="35" spans="1:8" ht="20.100000000000001" customHeight="1" x14ac:dyDescent="0.25">
      <c r="A35" s="305" t="s">
        <v>416</v>
      </c>
      <c r="B35" s="311">
        <f t="shared" ref="B35:G35" si="8">SUM(B36)</f>
        <v>0</v>
      </c>
      <c r="C35" s="311">
        <f t="shared" si="8"/>
        <v>0</v>
      </c>
      <c r="D35" s="311">
        <f t="shared" si="8"/>
        <v>0</v>
      </c>
      <c r="E35" s="311">
        <f t="shared" si="8"/>
        <v>0</v>
      </c>
      <c r="F35" s="311">
        <f t="shared" si="8"/>
        <v>0</v>
      </c>
      <c r="G35" s="311">
        <f t="shared" si="8"/>
        <v>0</v>
      </c>
      <c r="H35" s="287" t="s">
        <v>418</v>
      </c>
    </row>
    <row r="36" spans="1:8" ht="9.9499999999999993" customHeight="1" x14ac:dyDescent="0.25">
      <c r="A36" s="307" t="s">
        <v>416</v>
      </c>
      <c r="B36" s="308">
        <v>0</v>
      </c>
      <c r="C36" s="308">
        <v>0</v>
      </c>
      <c r="D36" s="308">
        <f>B36+C36</f>
        <v>0</v>
      </c>
      <c r="E36" s="308">
        <v>0</v>
      </c>
      <c r="F36" s="308">
        <v>0</v>
      </c>
      <c r="G36" s="308">
        <f>F36-B36</f>
        <v>0</v>
      </c>
      <c r="H36" s="287" t="s">
        <v>417</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9000060</v>
      </c>
      <c r="C38" s="294">
        <f t="shared" ref="C38:G38" si="9">SUM(C35+C29+C19)</f>
        <v>-6000000</v>
      </c>
      <c r="D38" s="294">
        <f t="shared" si="9"/>
        <v>3000060</v>
      </c>
      <c r="E38" s="294">
        <f t="shared" si="9"/>
        <v>12000343.43</v>
      </c>
      <c r="F38" s="294">
        <f t="shared" si="9"/>
        <v>12000343.43</v>
      </c>
      <c r="G38" s="296">
        <f t="shared" si="9"/>
        <v>3000283.43</v>
      </c>
      <c r="H38" s="287" t="s">
        <v>418</v>
      </c>
    </row>
    <row r="39" spans="1:8" x14ac:dyDescent="0.25">
      <c r="A39" s="297"/>
      <c r="B39" s="298"/>
      <c r="C39" s="298"/>
      <c r="D39" s="298"/>
      <c r="E39" s="300" t="s">
        <v>425</v>
      </c>
      <c r="F39" s="313"/>
      <c r="G39" s="302"/>
      <c r="H39" s="287" t="s">
        <v>418</v>
      </c>
    </row>
    <row r="40" spans="1:8" ht="11.1" customHeight="1" x14ac:dyDescent="0.25">
      <c r="A40" t="s">
        <v>426</v>
      </c>
    </row>
    <row r="41" spans="1:8" ht="14.45" customHeight="1" x14ac:dyDescent="0.25">
      <c r="A41" s="314" t="s">
        <v>427</v>
      </c>
    </row>
    <row r="42" spans="1:8" ht="15" x14ac:dyDescent="0.25">
      <c r="A42" s="314" t="s">
        <v>428</v>
      </c>
    </row>
    <row r="43" spans="1:8" ht="15" x14ac:dyDescent="0.25">
      <c r="A43" s="476" t="s">
        <v>429</v>
      </c>
      <c r="B43" s="476"/>
      <c r="C43" s="476"/>
      <c r="D43" s="476"/>
      <c r="E43" s="476"/>
      <c r="F43" s="476"/>
      <c r="G43" s="47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0"/>
  <sheetViews>
    <sheetView showGridLines="0" zoomScale="71" workbookViewId="0">
      <selection activeCell="K29" sqref="K29"/>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84" t="s">
        <v>685</v>
      </c>
      <c r="B1" s="485"/>
      <c r="C1" s="485"/>
      <c r="D1" s="485"/>
      <c r="E1" s="485"/>
      <c r="F1" s="485"/>
      <c r="G1" s="486"/>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3"/>
      <c r="B4" s="324"/>
      <c r="C4" s="324"/>
      <c r="D4" s="324"/>
      <c r="E4" s="324"/>
      <c r="F4" s="324"/>
      <c r="G4" s="324"/>
    </row>
    <row r="5" spans="1:7" x14ac:dyDescent="0.25">
      <c r="A5" s="325" t="s">
        <v>684</v>
      </c>
      <c r="B5" s="326">
        <v>9000060</v>
      </c>
      <c r="C5" s="326">
        <v>6169873.2400000002</v>
      </c>
      <c r="D5" s="326">
        <f>B5+C5</f>
        <v>15169933.24</v>
      </c>
      <c r="E5" s="326">
        <v>12021215</v>
      </c>
      <c r="F5" s="326">
        <v>12021215</v>
      </c>
      <c r="G5" s="326">
        <f>D5-E5</f>
        <v>3148718.24</v>
      </c>
    </row>
    <row r="6" spans="1:7" x14ac:dyDescent="0.25">
      <c r="A6" s="325" t="s">
        <v>433</v>
      </c>
      <c r="B6" s="326">
        <v>0</v>
      </c>
      <c r="C6" s="326">
        <v>0</v>
      </c>
      <c r="D6" s="326">
        <f t="shared" ref="D6:D12" si="0">B6+C6</f>
        <v>0</v>
      </c>
      <c r="E6" s="326">
        <v>0</v>
      </c>
      <c r="F6" s="326">
        <v>0</v>
      </c>
      <c r="G6" s="326">
        <f t="shared" ref="G6:G12" si="1">D6-E6</f>
        <v>0</v>
      </c>
    </row>
    <row r="7" spans="1:7" x14ac:dyDescent="0.25">
      <c r="A7" s="325" t="s">
        <v>434</v>
      </c>
      <c r="B7" s="326">
        <v>0</v>
      </c>
      <c r="C7" s="326">
        <v>0</v>
      </c>
      <c r="D7" s="326">
        <f t="shared" si="0"/>
        <v>0</v>
      </c>
      <c r="E7" s="326">
        <v>0</v>
      </c>
      <c r="F7" s="326">
        <v>0</v>
      </c>
      <c r="G7" s="326">
        <f t="shared" si="1"/>
        <v>0</v>
      </c>
    </row>
    <row r="8" spans="1:7" x14ac:dyDescent="0.25">
      <c r="A8" s="325" t="s">
        <v>435</v>
      </c>
      <c r="B8" s="326">
        <v>0</v>
      </c>
      <c r="C8" s="326">
        <v>0</v>
      </c>
      <c r="D8" s="326">
        <f t="shared" si="0"/>
        <v>0</v>
      </c>
      <c r="E8" s="326">
        <v>0</v>
      </c>
      <c r="F8" s="326">
        <v>0</v>
      </c>
      <c r="G8" s="326">
        <f t="shared" si="1"/>
        <v>0</v>
      </c>
    </row>
    <row r="9" spans="1:7" x14ac:dyDescent="0.25">
      <c r="A9" s="325"/>
      <c r="B9" s="326">
        <v>0</v>
      </c>
      <c r="C9" s="326">
        <v>0</v>
      </c>
      <c r="D9" s="326">
        <f t="shared" si="0"/>
        <v>0</v>
      </c>
      <c r="E9" s="326">
        <v>0</v>
      </c>
      <c r="F9" s="326">
        <v>0</v>
      </c>
      <c r="G9" s="326">
        <f t="shared" si="1"/>
        <v>0</v>
      </c>
    </row>
    <row r="10" spans="1:7" x14ac:dyDescent="0.25">
      <c r="A10" s="325"/>
      <c r="B10" s="326">
        <v>0</v>
      </c>
      <c r="C10" s="326">
        <v>0</v>
      </c>
      <c r="D10" s="326">
        <f t="shared" si="0"/>
        <v>0</v>
      </c>
      <c r="E10" s="326">
        <v>0</v>
      </c>
      <c r="F10" s="326">
        <v>0</v>
      </c>
      <c r="G10" s="326">
        <f t="shared" si="1"/>
        <v>0</v>
      </c>
    </row>
    <row r="11" spans="1:7" x14ac:dyDescent="0.25">
      <c r="A11" s="325"/>
      <c r="B11" s="326">
        <v>0</v>
      </c>
      <c r="C11" s="326">
        <v>0</v>
      </c>
      <c r="D11" s="326">
        <f t="shared" si="0"/>
        <v>0</v>
      </c>
      <c r="E11" s="326">
        <v>0</v>
      </c>
      <c r="F11" s="326">
        <v>0</v>
      </c>
      <c r="G11" s="326">
        <f t="shared" si="1"/>
        <v>0</v>
      </c>
    </row>
    <row r="12" spans="1:7" x14ac:dyDescent="0.25">
      <c r="A12" s="325"/>
      <c r="B12" s="326">
        <v>0</v>
      </c>
      <c r="C12" s="326">
        <v>0</v>
      </c>
      <c r="D12" s="326">
        <f t="shared" si="0"/>
        <v>0</v>
      </c>
      <c r="E12" s="326">
        <v>0</v>
      </c>
      <c r="F12" s="326">
        <v>0</v>
      </c>
      <c r="G12" s="326">
        <f t="shared" si="1"/>
        <v>0</v>
      </c>
    </row>
    <row r="13" spans="1:7" x14ac:dyDescent="0.25">
      <c r="A13" s="327" t="s">
        <v>436</v>
      </c>
      <c r="B13" s="328">
        <f t="shared" ref="B13:C13" si="2">SUM(B5:B12)</f>
        <v>9000060</v>
      </c>
      <c r="C13" s="328">
        <f t="shared" si="2"/>
        <v>6169873.2400000002</v>
      </c>
      <c r="D13" s="328">
        <f>SUM(D5:D12)</f>
        <v>15169933.24</v>
      </c>
      <c r="E13" s="328">
        <f t="shared" ref="E13:G13" si="3">SUM(E5:E12)</f>
        <v>12021215</v>
      </c>
      <c r="F13" s="328">
        <f t="shared" si="3"/>
        <v>12021215</v>
      </c>
      <c r="G13" s="328">
        <f t="shared" si="3"/>
        <v>3148718.24</v>
      </c>
    </row>
    <row r="16" spans="1:7" ht="55.35" customHeight="1" x14ac:dyDescent="0.25">
      <c r="A16" s="484" t="s">
        <v>685</v>
      </c>
      <c r="B16" s="485"/>
      <c r="C16" s="485"/>
      <c r="D16" s="485"/>
      <c r="E16" s="485"/>
      <c r="F16" s="485"/>
      <c r="G16" s="486"/>
    </row>
    <row r="17" spans="1:7" x14ac:dyDescent="0.25">
      <c r="A17" s="316"/>
      <c r="B17" s="317"/>
      <c r="C17" s="318"/>
      <c r="D17" s="319" t="s">
        <v>430</v>
      </c>
      <c r="E17" s="318"/>
      <c r="F17" s="320"/>
      <c r="G17" s="482" t="s">
        <v>431</v>
      </c>
    </row>
    <row r="18" spans="1:7" ht="22.5" x14ac:dyDescent="0.25">
      <c r="A18" s="321" t="s">
        <v>100</v>
      </c>
      <c r="B18" s="322" t="s">
        <v>343</v>
      </c>
      <c r="C18" s="322" t="s">
        <v>432</v>
      </c>
      <c r="D18" s="322" t="s">
        <v>405</v>
      </c>
      <c r="E18" s="322" t="s">
        <v>336</v>
      </c>
      <c r="F18" s="322" t="s">
        <v>349</v>
      </c>
      <c r="G18" s="483"/>
    </row>
    <row r="19" spans="1:7" x14ac:dyDescent="0.25">
      <c r="A19" s="329"/>
      <c r="B19" s="330"/>
      <c r="C19" s="330"/>
      <c r="D19" s="330"/>
      <c r="E19" s="330"/>
      <c r="F19" s="330"/>
      <c r="G19" s="330"/>
    </row>
    <row r="20" spans="1:7" x14ac:dyDescent="0.25">
      <c r="A20" s="331" t="s">
        <v>437</v>
      </c>
      <c r="B20" s="326">
        <v>0</v>
      </c>
      <c r="C20" s="326">
        <v>0</v>
      </c>
      <c r="D20" s="326">
        <f>B20+C20</f>
        <v>0</v>
      </c>
      <c r="E20" s="326">
        <v>0</v>
      </c>
      <c r="F20" s="326">
        <v>0</v>
      </c>
      <c r="G20" s="326">
        <f>D20-E20</f>
        <v>0</v>
      </c>
    </row>
    <row r="21" spans="1:7" x14ac:dyDescent="0.25">
      <c r="A21" s="331" t="s">
        <v>438</v>
      </c>
      <c r="B21" s="326">
        <v>0</v>
      </c>
      <c r="C21" s="326">
        <v>0</v>
      </c>
      <c r="D21" s="326">
        <f t="shared" ref="D21:D23" si="4">B21+C21</f>
        <v>0</v>
      </c>
      <c r="E21" s="326">
        <v>0</v>
      </c>
      <c r="F21" s="326">
        <v>0</v>
      </c>
      <c r="G21" s="326">
        <f t="shared" ref="G21:G23" si="5">D21-E21</f>
        <v>0</v>
      </c>
    </row>
    <row r="22" spans="1:7" x14ac:dyDescent="0.25">
      <c r="A22" s="331" t="s">
        <v>439</v>
      </c>
      <c r="B22" s="326">
        <v>0</v>
      </c>
      <c r="C22" s="326">
        <v>0</v>
      </c>
      <c r="D22" s="326">
        <f t="shared" si="4"/>
        <v>0</v>
      </c>
      <c r="E22" s="326">
        <v>0</v>
      </c>
      <c r="F22" s="326">
        <v>0</v>
      </c>
      <c r="G22" s="326">
        <f t="shared" si="5"/>
        <v>0</v>
      </c>
    </row>
    <row r="23" spans="1:7" x14ac:dyDescent="0.25">
      <c r="A23" s="331" t="s">
        <v>440</v>
      </c>
      <c r="B23" s="326">
        <v>0</v>
      </c>
      <c r="C23" s="326">
        <v>0</v>
      </c>
      <c r="D23" s="326">
        <f t="shared" si="4"/>
        <v>0</v>
      </c>
      <c r="E23" s="326">
        <v>0</v>
      </c>
      <c r="F23" s="326">
        <v>0</v>
      </c>
      <c r="G23" s="326">
        <f t="shared" si="5"/>
        <v>0</v>
      </c>
    </row>
    <row r="24" spans="1:7" x14ac:dyDescent="0.25">
      <c r="A24" s="331"/>
      <c r="B24" s="326"/>
      <c r="C24" s="326"/>
      <c r="D24" s="326"/>
      <c r="E24" s="326"/>
      <c r="F24" s="326"/>
      <c r="G24" s="326"/>
    </row>
    <row r="25" spans="1:7" x14ac:dyDescent="0.25">
      <c r="A25" s="327" t="s">
        <v>436</v>
      </c>
      <c r="B25" s="328">
        <f t="shared" ref="B25:G25" si="6">SUM(B20:B23)</f>
        <v>0</v>
      </c>
      <c r="C25" s="328">
        <f t="shared" si="6"/>
        <v>0</v>
      </c>
      <c r="D25" s="328">
        <f t="shared" si="6"/>
        <v>0</v>
      </c>
      <c r="E25" s="328">
        <f t="shared" si="6"/>
        <v>0</v>
      </c>
      <c r="F25" s="328">
        <f t="shared" si="6"/>
        <v>0</v>
      </c>
      <c r="G25" s="328">
        <f t="shared" si="6"/>
        <v>0</v>
      </c>
    </row>
    <row r="28" spans="1:7" ht="59.45" customHeight="1" x14ac:dyDescent="0.25">
      <c r="A28" s="487" t="s">
        <v>685</v>
      </c>
      <c r="B28" s="488"/>
      <c r="C28" s="488"/>
      <c r="D28" s="488"/>
      <c r="E28" s="488"/>
      <c r="F28" s="488"/>
      <c r="G28" s="489"/>
    </row>
    <row r="29" spans="1:7" x14ac:dyDescent="0.25">
      <c r="A29" s="316"/>
      <c r="B29" s="317"/>
      <c r="C29" s="318"/>
      <c r="D29" s="319" t="s">
        <v>430</v>
      </c>
      <c r="E29" s="318"/>
      <c r="F29" s="320"/>
      <c r="G29" s="482" t="s">
        <v>431</v>
      </c>
    </row>
    <row r="30" spans="1:7" ht="22.5" x14ac:dyDescent="0.25">
      <c r="A30" s="321" t="s">
        <v>100</v>
      </c>
      <c r="B30" s="322" t="s">
        <v>343</v>
      </c>
      <c r="C30" s="322" t="s">
        <v>432</v>
      </c>
      <c r="D30" s="322" t="s">
        <v>405</v>
      </c>
      <c r="E30" s="322" t="s">
        <v>336</v>
      </c>
      <c r="F30" s="322" t="s">
        <v>349</v>
      </c>
      <c r="G30" s="483"/>
    </row>
    <row r="31" spans="1:7" x14ac:dyDescent="0.25">
      <c r="A31" s="329"/>
      <c r="B31" s="330"/>
      <c r="C31" s="330"/>
      <c r="D31" s="330"/>
      <c r="E31" s="330"/>
      <c r="F31" s="330"/>
      <c r="G31" s="330"/>
    </row>
    <row r="32" spans="1:7" ht="30" x14ac:dyDescent="0.25">
      <c r="A32" s="332" t="s">
        <v>441</v>
      </c>
      <c r="B32" s="326">
        <v>0</v>
      </c>
      <c r="C32" s="326">
        <v>0</v>
      </c>
      <c r="D32" s="326">
        <f t="shared" ref="D32:D44" si="7">B32+C32</f>
        <v>0</v>
      </c>
      <c r="E32" s="326">
        <v>0</v>
      </c>
      <c r="F32" s="326">
        <v>0</v>
      </c>
      <c r="G32" s="326">
        <f t="shared" ref="G32:G44" si="8">D32-E32</f>
        <v>0</v>
      </c>
    </row>
    <row r="33" spans="1:7" x14ac:dyDescent="0.25">
      <c r="A33" s="332"/>
      <c r="B33" s="326"/>
      <c r="C33" s="326"/>
      <c r="D33" s="326"/>
      <c r="E33" s="326"/>
      <c r="F33" s="326"/>
      <c r="G33" s="326"/>
    </row>
    <row r="34" spans="1:7" x14ac:dyDescent="0.25">
      <c r="A34" s="332" t="s">
        <v>442</v>
      </c>
      <c r="B34" s="326">
        <v>0</v>
      </c>
      <c r="C34" s="326">
        <v>0</v>
      </c>
      <c r="D34" s="326">
        <f t="shared" si="7"/>
        <v>0</v>
      </c>
      <c r="E34" s="326">
        <v>0</v>
      </c>
      <c r="F34" s="326">
        <v>0</v>
      </c>
      <c r="G34" s="326">
        <f t="shared" si="8"/>
        <v>0</v>
      </c>
    </row>
    <row r="35" spans="1:7" x14ac:dyDescent="0.25">
      <c r="A35" s="332"/>
      <c r="B35" s="326"/>
      <c r="C35" s="326"/>
      <c r="D35" s="326"/>
      <c r="E35" s="326"/>
      <c r="F35" s="326"/>
      <c r="G35" s="326"/>
    </row>
    <row r="36" spans="1:7" ht="30" x14ac:dyDescent="0.25">
      <c r="A36" s="332" t="s">
        <v>443</v>
      </c>
      <c r="B36" s="326">
        <v>0</v>
      </c>
      <c r="C36" s="326">
        <v>0</v>
      </c>
      <c r="D36" s="326">
        <f t="shared" si="7"/>
        <v>0</v>
      </c>
      <c r="E36" s="326">
        <v>0</v>
      </c>
      <c r="F36" s="326">
        <v>0</v>
      </c>
      <c r="G36" s="326">
        <f t="shared" si="8"/>
        <v>0</v>
      </c>
    </row>
    <row r="37" spans="1:7" x14ac:dyDescent="0.25">
      <c r="A37" s="332"/>
      <c r="B37" s="326"/>
      <c r="C37" s="326"/>
      <c r="D37" s="326"/>
      <c r="E37" s="326"/>
      <c r="F37" s="326"/>
      <c r="G37" s="326"/>
    </row>
    <row r="38" spans="1:7" ht="30" x14ac:dyDescent="0.25">
      <c r="A38" s="332" t="s">
        <v>444</v>
      </c>
      <c r="B38" s="326">
        <v>0</v>
      </c>
      <c r="C38" s="326">
        <v>0</v>
      </c>
      <c r="D38" s="326">
        <f t="shared" si="7"/>
        <v>0</v>
      </c>
      <c r="E38" s="326">
        <v>0</v>
      </c>
      <c r="F38" s="326">
        <v>0</v>
      </c>
      <c r="G38" s="326">
        <f t="shared" si="8"/>
        <v>0</v>
      </c>
    </row>
    <row r="39" spans="1:7" x14ac:dyDescent="0.25">
      <c r="A39" s="332"/>
      <c r="B39" s="326"/>
      <c r="C39" s="326"/>
      <c r="D39" s="326"/>
      <c r="E39" s="326"/>
      <c r="F39" s="326"/>
      <c r="G39" s="326"/>
    </row>
    <row r="40" spans="1:7" ht="30" x14ac:dyDescent="0.25">
      <c r="A40" s="332" t="s">
        <v>445</v>
      </c>
      <c r="B40" s="326">
        <v>0</v>
      </c>
      <c r="C40" s="326">
        <v>0</v>
      </c>
      <c r="D40" s="326">
        <f t="shared" si="7"/>
        <v>0</v>
      </c>
      <c r="E40" s="326">
        <v>0</v>
      </c>
      <c r="F40" s="326">
        <v>0</v>
      </c>
      <c r="G40" s="326">
        <f t="shared" si="8"/>
        <v>0</v>
      </c>
    </row>
    <row r="41" spans="1:7" x14ac:dyDescent="0.25">
      <c r="A41" s="332"/>
      <c r="B41" s="326"/>
      <c r="C41" s="326"/>
      <c r="D41" s="326"/>
      <c r="E41" s="326"/>
      <c r="F41" s="326"/>
      <c r="G41" s="326"/>
    </row>
    <row r="42" spans="1:7" ht="30" x14ac:dyDescent="0.25">
      <c r="A42" s="332" t="s">
        <v>446</v>
      </c>
      <c r="B42" s="326">
        <v>0</v>
      </c>
      <c r="C42" s="326">
        <v>0</v>
      </c>
      <c r="D42" s="326">
        <f t="shared" ref="D42" si="9">B42+C42</f>
        <v>0</v>
      </c>
      <c r="E42" s="326">
        <v>0</v>
      </c>
      <c r="F42" s="326">
        <v>0</v>
      </c>
      <c r="G42" s="326">
        <f t="shared" ref="G42" si="10">D42-E42</f>
        <v>0</v>
      </c>
    </row>
    <row r="43" spans="1:7" x14ac:dyDescent="0.25">
      <c r="A43" s="332"/>
      <c r="B43" s="326"/>
      <c r="C43" s="326"/>
      <c r="D43" s="326"/>
      <c r="E43" s="326"/>
      <c r="F43" s="326"/>
      <c r="G43" s="326"/>
    </row>
    <row r="44" spans="1:7" ht="30" x14ac:dyDescent="0.25">
      <c r="A44" s="332" t="s">
        <v>447</v>
      </c>
      <c r="B44" s="326">
        <v>0</v>
      </c>
      <c r="C44" s="326">
        <v>0</v>
      </c>
      <c r="D44" s="326">
        <f t="shared" si="7"/>
        <v>0</v>
      </c>
      <c r="E44" s="326">
        <v>0</v>
      </c>
      <c r="F44" s="326">
        <v>0</v>
      </c>
      <c r="G44" s="326">
        <f t="shared" si="8"/>
        <v>0</v>
      </c>
    </row>
    <row r="45" spans="1:7" x14ac:dyDescent="0.25">
      <c r="A45" s="332"/>
      <c r="B45" s="326"/>
      <c r="C45" s="326"/>
      <c r="D45" s="326"/>
      <c r="E45" s="326"/>
      <c r="F45" s="326"/>
      <c r="G45" s="326"/>
    </row>
    <row r="46" spans="1:7" x14ac:dyDescent="0.25">
      <c r="A46" s="332" t="s">
        <v>448</v>
      </c>
      <c r="B46" s="326">
        <v>9000060</v>
      </c>
      <c r="C46" s="326">
        <v>6169873.2400000002</v>
      </c>
      <c r="D46" s="326">
        <f t="shared" ref="D46" si="11">B46+C46</f>
        <v>15169933.24</v>
      </c>
      <c r="E46" s="326">
        <v>12021215</v>
      </c>
      <c r="F46" s="326">
        <v>12021215</v>
      </c>
      <c r="G46" s="326">
        <f t="shared" ref="G46" si="12">D46-E46</f>
        <v>3148718.24</v>
      </c>
    </row>
    <row r="47" spans="1:7" x14ac:dyDescent="0.25">
      <c r="A47" s="332"/>
      <c r="B47" s="326"/>
      <c r="C47" s="326"/>
      <c r="D47" s="326"/>
      <c r="E47" s="326"/>
      <c r="F47" s="326"/>
      <c r="G47" s="326"/>
    </row>
    <row r="48" spans="1:7" x14ac:dyDescent="0.25">
      <c r="A48" s="327" t="s">
        <v>436</v>
      </c>
      <c r="B48" s="328">
        <f t="shared" ref="B48:G48" si="13">SUM(B32:B46)</f>
        <v>9000060</v>
      </c>
      <c r="C48" s="328">
        <f t="shared" si="13"/>
        <v>6169873.2400000002</v>
      </c>
      <c r="D48" s="328">
        <f t="shared" si="13"/>
        <v>15169933.24</v>
      </c>
      <c r="E48" s="328">
        <f t="shared" si="13"/>
        <v>12021215</v>
      </c>
      <c r="F48" s="328">
        <f t="shared" si="13"/>
        <v>12021215</v>
      </c>
      <c r="G48" s="328">
        <f t="shared" si="13"/>
        <v>3148718.24</v>
      </c>
    </row>
    <row r="50" spans="1:1" x14ac:dyDescent="0.25">
      <c r="A50" s="315" t="s">
        <v>449</v>
      </c>
    </row>
  </sheetData>
  <sheetProtection formatCells="0" formatColumns="0" formatRows="0" insertRows="0" deleteRows="0" autoFilter="0"/>
  <mergeCells count="6">
    <mergeCell ref="G29:G30"/>
    <mergeCell ref="A1:G1"/>
    <mergeCell ref="G2:G3"/>
    <mergeCell ref="A16:G16"/>
    <mergeCell ref="G17:G18"/>
    <mergeCell ref="A28:G28"/>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87" t="s">
        <v>683</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33" t="s">
        <v>450</v>
      </c>
      <c r="B5" s="326">
        <v>9000060</v>
      </c>
      <c r="C5" s="326">
        <v>6169873.2400000002</v>
      </c>
      <c r="D5" s="326">
        <f>B5+C5</f>
        <v>15169933.24</v>
      </c>
      <c r="E5" s="326">
        <v>12021215</v>
      </c>
      <c r="F5" s="326">
        <v>12021215</v>
      </c>
      <c r="G5" s="326">
        <f>D5-E5</f>
        <v>3148718.24</v>
      </c>
    </row>
    <row r="6" spans="1:7" x14ac:dyDescent="0.25">
      <c r="A6" s="333"/>
      <c r="B6" s="326"/>
      <c r="C6" s="326"/>
      <c r="D6" s="326"/>
      <c r="E6" s="326"/>
      <c r="F6" s="326"/>
      <c r="G6" s="326"/>
    </row>
    <row r="7" spans="1:7" ht="9.9499999999999993" customHeight="1" x14ac:dyDescent="0.25">
      <c r="A7" s="333" t="s">
        <v>451</v>
      </c>
      <c r="B7" s="326">
        <v>0</v>
      </c>
      <c r="C7" s="326">
        <v>0</v>
      </c>
      <c r="D7" s="326">
        <f>B7+C7</f>
        <v>0</v>
      </c>
      <c r="E7" s="326">
        <v>0</v>
      </c>
      <c r="F7" s="326">
        <v>0</v>
      </c>
      <c r="G7" s="326">
        <f>D7-E7</f>
        <v>0</v>
      </c>
    </row>
    <row r="8" spans="1:7" x14ac:dyDescent="0.25">
      <c r="A8" s="333"/>
      <c r="B8" s="326"/>
      <c r="C8" s="326"/>
      <c r="D8" s="326"/>
      <c r="E8" s="326"/>
      <c r="F8" s="326"/>
      <c r="G8" s="326"/>
    </row>
    <row r="9" spans="1:7" ht="24.95" customHeight="1" x14ac:dyDescent="0.25">
      <c r="A9" s="333" t="s">
        <v>452</v>
      </c>
      <c r="B9" s="326">
        <v>0</v>
      </c>
      <c r="C9" s="326">
        <v>0</v>
      </c>
      <c r="D9" s="326">
        <f>B9+C9</f>
        <v>0</v>
      </c>
      <c r="E9" s="326">
        <v>0</v>
      </c>
      <c r="F9" s="326">
        <v>0</v>
      </c>
      <c r="G9" s="326">
        <f>D9-E9</f>
        <v>0</v>
      </c>
    </row>
    <row r="10" spans="1:7" x14ac:dyDescent="0.25">
      <c r="A10" s="333"/>
      <c r="B10" s="326"/>
      <c r="C10" s="326"/>
      <c r="D10" s="326"/>
      <c r="E10" s="326"/>
      <c r="F10" s="326"/>
      <c r="G10" s="326"/>
    </row>
    <row r="11" spans="1:7" ht="9.9499999999999993" customHeight="1" x14ac:dyDescent="0.25">
      <c r="A11" s="333" t="s">
        <v>131</v>
      </c>
      <c r="B11" s="326">
        <v>0</v>
      </c>
      <c r="C11" s="326">
        <v>0</v>
      </c>
      <c r="D11" s="326">
        <f>B11+C11</f>
        <v>0</v>
      </c>
      <c r="E11" s="326">
        <v>0</v>
      </c>
      <c r="F11" s="326">
        <v>0</v>
      </c>
      <c r="G11" s="326">
        <f>D11-E11</f>
        <v>0</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436</v>
      </c>
      <c r="B15" s="338">
        <f t="shared" ref="B15:G15" si="0">SUM(B5+B7+B9+B11+B13)</f>
        <v>9000060</v>
      </c>
      <c r="C15" s="338">
        <f t="shared" si="0"/>
        <v>6169873.2400000002</v>
      </c>
      <c r="D15" s="338">
        <f t="shared" si="0"/>
        <v>15169933.24</v>
      </c>
      <c r="E15" s="338">
        <f t="shared" si="0"/>
        <v>12021215</v>
      </c>
      <c r="F15" s="338">
        <f t="shared" si="0"/>
        <v>12021215</v>
      </c>
      <c r="G15" s="338">
        <f t="shared" si="0"/>
        <v>3148718.24</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88" t="s">
        <v>682</v>
      </c>
      <c r="B1" s="488"/>
      <c r="C1" s="488"/>
      <c r="D1" s="488"/>
      <c r="E1" s="488"/>
      <c r="F1" s="488"/>
      <c r="G1" s="489"/>
    </row>
    <row r="2" spans="1:8" x14ac:dyDescent="0.25">
      <c r="A2" s="316"/>
      <c r="B2" s="317"/>
      <c r="C2" s="318"/>
      <c r="D2" s="319" t="s">
        <v>430</v>
      </c>
      <c r="E2" s="318"/>
      <c r="F2" s="320"/>
      <c r="G2" s="482" t="s">
        <v>431</v>
      </c>
    </row>
    <row r="3" spans="1:8" ht="24.95" customHeight="1" x14ac:dyDescent="0.25">
      <c r="A3" s="321" t="s">
        <v>100</v>
      </c>
      <c r="B3" s="322" t="s">
        <v>343</v>
      </c>
      <c r="C3" s="322" t="s">
        <v>432</v>
      </c>
      <c r="D3" s="322" t="s">
        <v>405</v>
      </c>
      <c r="E3" s="322" t="s">
        <v>336</v>
      </c>
      <c r="F3" s="322" t="s">
        <v>349</v>
      </c>
      <c r="G3" s="483"/>
    </row>
    <row r="4" spans="1:8" x14ac:dyDescent="0.25">
      <c r="A4" s="339" t="s">
        <v>123</v>
      </c>
      <c r="B4" s="340">
        <f>SUM(B5:B11)</f>
        <v>325066.32</v>
      </c>
      <c r="C4" s="340">
        <f>SUM(C5:C11)</f>
        <v>141624.02000000002</v>
      </c>
      <c r="D4" s="340">
        <f>B4+C4</f>
        <v>466690.34</v>
      </c>
      <c r="E4" s="340">
        <f>SUM(E5:E11)</f>
        <v>50244</v>
      </c>
      <c r="F4" s="340">
        <f>SUM(F5:F11)</f>
        <v>50244</v>
      </c>
      <c r="G4" s="340">
        <f>D4-E4</f>
        <v>416446.34</v>
      </c>
    </row>
    <row r="5" spans="1:8" x14ac:dyDescent="0.25">
      <c r="A5" s="341" t="s">
        <v>453</v>
      </c>
      <c r="B5" s="326">
        <v>220498.32</v>
      </c>
      <c r="C5" s="326">
        <v>108624.02</v>
      </c>
      <c r="D5" s="326">
        <f t="shared" ref="D5:D68" si="0">B5+C5</f>
        <v>329122.34000000003</v>
      </c>
      <c r="E5" s="326">
        <v>50244</v>
      </c>
      <c r="F5" s="326">
        <v>50244</v>
      </c>
      <c r="G5" s="326">
        <f t="shared" ref="G5:G68" si="1">D5-E5</f>
        <v>278878.34000000003</v>
      </c>
      <c r="H5" s="342">
        <v>1100</v>
      </c>
    </row>
    <row r="6" spans="1:8" x14ac:dyDescent="0.25">
      <c r="A6" s="341" t="s">
        <v>454</v>
      </c>
      <c r="B6" s="326">
        <v>0</v>
      </c>
      <c r="C6" s="326">
        <v>0</v>
      </c>
      <c r="D6" s="326">
        <f t="shared" si="0"/>
        <v>0</v>
      </c>
      <c r="E6" s="326">
        <v>0</v>
      </c>
      <c r="F6" s="326">
        <v>0</v>
      </c>
      <c r="G6" s="326">
        <f t="shared" si="1"/>
        <v>0</v>
      </c>
      <c r="H6" s="342">
        <v>1200</v>
      </c>
    </row>
    <row r="7" spans="1:8" x14ac:dyDescent="0.25">
      <c r="A7" s="341" t="s">
        <v>455</v>
      </c>
      <c r="B7" s="326">
        <v>38568</v>
      </c>
      <c r="C7" s="326">
        <v>0</v>
      </c>
      <c r="D7" s="326">
        <f t="shared" si="0"/>
        <v>38568</v>
      </c>
      <c r="E7" s="326">
        <v>0</v>
      </c>
      <c r="F7" s="326">
        <v>0</v>
      </c>
      <c r="G7" s="326">
        <f t="shared" si="1"/>
        <v>38568</v>
      </c>
      <c r="H7" s="342">
        <v>1300</v>
      </c>
    </row>
    <row r="8" spans="1:8" x14ac:dyDescent="0.25">
      <c r="A8" s="341" t="s">
        <v>456</v>
      </c>
      <c r="B8" s="326">
        <v>0</v>
      </c>
      <c r="C8" s="326">
        <v>0</v>
      </c>
      <c r="D8" s="326">
        <f t="shared" si="0"/>
        <v>0</v>
      </c>
      <c r="E8" s="326">
        <v>0</v>
      </c>
      <c r="F8" s="326">
        <v>0</v>
      </c>
      <c r="G8" s="326">
        <f t="shared" si="1"/>
        <v>0</v>
      </c>
      <c r="H8" s="342">
        <v>1400</v>
      </c>
    </row>
    <row r="9" spans="1:8" x14ac:dyDescent="0.25">
      <c r="A9" s="341" t="s">
        <v>457</v>
      </c>
      <c r="B9" s="326">
        <v>66000</v>
      </c>
      <c r="C9" s="326">
        <v>33000</v>
      </c>
      <c r="D9" s="326">
        <f t="shared" si="0"/>
        <v>99000</v>
      </c>
      <c r="E9" s="326">
        <v>0</v>
      </c>
      <c r="F9" s="326">
        <v>0</v>
      </c>
      <c r="G9" s="326">
        <f t="shared" si="1"/>
        <v>99000</v>
      </c>
      <c r="H9" s="342">
        <v>1500</v>
      </c>
    </row>
    <row r="10" spans="1:8" x14ac:dyDescent="0.25">
      <c r="A10" s="341" t="s">
        <v>458</v>
      </c>
      <c r="B10" s="326">
        <v>0</v>
      </c>
      <c r="C10" s="326">
        <v>0</v>
      </c>
      <c r="D10" s="326">
        <f t="shared" si="0"/>
        <v>0</v>
      </c>
      <c r="E10" s="326">
        <v>0</v>
      </c>
      <c r="F10" s="326">
        <v>0</v>
      </c>
      <c r="G10" s="326">
        <f t="shared" si="1"/>
        <v>0</v>
      </c>
      <c r="H10" s="342">
        <v>1600</v>
      </c>
    </row>
    <row r="11" spans="1:8" x14ac:dyDescent="0.25">
      <c r="A11" s="341" t="s">
        <v>459</v>
      </c>
      <c r="B11" s="326">
        <v>0</v>
      </c>
      <c r="C11" s="326">
        <v>0</v>
      </c>
      <c r="D11" s="326">
        <f t="shared" si="0"/>
        <v>0</v>
      </c>
      <c r="E11" s="326">
        <v>0</v>
      </c>
      <c r="F11" s="326">
        <v>0</v>
      </c>
      <c r="G11" s="326">
        <f t="shared" si="1"/>
        <v>0</v>
      </c>
      <c r="H11" s="342">
        <v>1700</v>
      </c>
    </row>
    <row r="12" spans="1:8" x14ac:dyDescent="0.25">
      <c r="A12" s="339" t="s">
        <v>124</v>
      </c>
      <c r="B12" s="343">
        <f>SUM(B13:B21)</f>
        <v>111978.34999999999</v>
      </c>
      <c r="C12" s="343">
        <f>SUM(C13:C21)</f>
        <v>0</v>
      </c>
      <c r="D12" s="343">
        <f t="shared" si="0"/>
        <v>111978.34999999999</v>
      </c>
      <c r="E12" s="343">
        <f>SUM(E13:E21)</f>
        <v>870</v>
      </c>
      <c r="F12" s="343">
        <f>SUM(F13:F21)</f>
        <v>870</v>
      </c>
      <c r="G12" s="343">
        <f t="shared" si="1"/>
        <v>111108.34999999999</v>
      </c>
      <c r="H12" s="344">
        <v>0</v>
      </c>
    </row>
    <row r="13" spans="1:8" x14ac:dyDescent="0.25">
      <c r="A13" s="341" t="s">
        <v>460</v>
      </c>
      <c r="B13" s="326">
        <v>27930.5</v>
      </c>
      <c r="C13" s="326">
        <v>0</v>
      </c>
      <c r="D13" s="326">
        <f t="shared" si="0"/>
        <v>27930.5</v>
      </c>
      <c r="E13" s="326">
        <v>870</v>
      </c>
      <c r="F13" s="326">
        <v>870</v>
      </c>
      <c r="G13" s="326">
        <f t="shared" si="1"/>
        <v>27060.5</v>
      </c>
      <c r="H13" s="342">
        <v>2100</v>
      </c>
    </row>
    <row r="14" spans="1:8" x14ac:dyDescent="0.25">
      <c r="A14" s="341" t="s">
        <v>461</v>
      </c>
      <c r="B14" s="326">
        <v>39977.97</v>
      </c>
      <c r="C14" s="326">
        <v>0</v>
      </c>
      <c r="D14" s="326">
        <f t="shared" si="0"/>
        <v>39977.97</v>
      </c>
      <c r="E14" s="326">
        <v>0</v>
      </c>
      <c r="F14" s="326">
        <v>0</v>
      </c>
      <c r="G14" s="326">
        <f t="shared" si="1"/>
        <v>39977.97</v>
      </c>
      <c r="H14" s="342">
        <v>2200</v>
      </c>
    </row>
    <row r="15" spans="1:8" x14ac:dyDescent="0.25">
      <c r="A15" s="341" t="s">
        <v>462</v>
      </c>
      <c r="B15" s="326">
        <v>0</v>
      </c>
      <c r="C15" s="326">
        <v>0</v>
      </c>
      <c r="D15" s="326">
        <f t="shared" si="0"/>
        <v>0</v>
      </c>
      <c r="E15" s="326">
        <v>0</v>
      </c>
      <c r="F15" s="326">
        <v>0</v>
      </c>
      <c r="G15" s="326">
        <f t="shared" si="1"/>
        <v>0</v>
      </c>
      <c r="H15" s="342">
        <v>2300</v>
      </c>
    </row>
    <row r="16" spans="1:8" x14ac:dyDescent="0.25">
      <c r="A16" s="341" t="s">
        <v>463</v>
      </c>
      <c r="B16" s="326">
        <v>0</v>
      </c>
      <c r="C16" s="326">
        <v>0</v>
      </c>
      <c r="D16" s="326">
        <f t="shared" si="0"/>
        <v>0</v>
      </c>
      <c r="E16" s="326">
        <v>0</v>
      </c>
      <c r="F16" s="326">
        <v>0</v>
      </c>
      <c r="G16" s="326">
        <f t="shared" si="1"/>
        <v>0</v>
      </c>
      <c r="H16" s="342">
        <v>2400</v>
      </c>
    </row>
    <row r="17" spans="1:8" x14ac:dyDescent="0.25">
      <c r="A17" s="341" t="s">
        <v>464</v>
      </c>
      <c r="B17" s="326">
        <v>0</v>
      </c>
      <c r="C17" s="326">
        <v>0</v>
      </c>
      <c r="D17" s="326">
        <f t="shared" si="0"/>
        <v>0</v>
      </c>
      <c r="E17" s="326">
        <v>0</v>
      </c>
      <c r="F17" s="326">
        <v>0</v>
      </c>
      <c r="G17" s="326">
        <f t="shared" si="1"/>
        <v>0</v>
      </c>
      <c r="H17" s="342">
        <v>2500</v>
      </c>
    </row>
    <row r="18" spans="1:8" x14ac:dyDescent="0.25">
      <c r="A18" s="341" t="s">
        <v>465</v>
      </c>
      <c r="B18" s="326">
        <v>33456.239999999998</v>
      </c>
      <c r="C18" s="326">
        <v>0</v>
      </c>
      <c r="D18" s="326">
        <f t="shared" si="0"/>
        <v>33456.239999999998</v>
      </c>
      <c r="E18" s="326">
        <v>0</v>
      </c>
      <c r="F18" s="326">
        <v>0</v>
      </c>
      <c r="G18" s="326">
        <f t="shared" si="1"/>
        <v>33456.239999999998</v>
      </c>
      <c r="H18" s="342">
        <v>2600</v>
      </c>
    </row>
    <row r="19" spans="1:8" x14ac:dyDescent="0.25">
      <c r="A19" s="341" t="s">
        <v>466</v>
      </c>
      <c r="B19" s="326">
        <v>10613.64</v>
      </c>
      <c r="C19" s="326">
        <v>0</v>
      </c>
      <c r="D19" s="326">
        <f t="shared" si="0"/>
        <v>10613.64</v>
      </c>
      <c r="E19" s="326">
        <v>0</v>
      </c>
      <c r="F19" s="326">
        <v>0</v>
      </c>
      <c r="G19" s="326">
        <f t="shared" si="1"/>
        <v>10613.64</v>
      </c>
      <c r="H19" s="342">
        <v>2700</v>
      </c>
    </row>
    <row r="20" spans="1:8" x14ac:dyDescent="0.25">
      <c r="A20" s="341" t="s">
        <v>467</v>
      </c>
      <c r="B20" s="326">
        <v>0</v>
      </c>
      <c r="C20" s="326">
        <v>0</v>
      </c>
      <c r="D20" s="326">
        <f t="shared" si="0"/>
        <v>0</v>
      </c>
      <c r="E20" s="326">
        <v>0</v>
      </c>
      <c r="F20" s="326">
        <v>0</v>
      </c>
      <c r="G20" s="326">
        <f t="shared" si="1"/>
        <v>0</v>
      </c>
      <c r="H20" s="342">
        <v>2800</v>
      </c>
    </row>
    <row r="21" spans="1:8" x14ac:dyDescent="0.25">
      <c r="A21" s="341" t="s">
        <v>468</v>
      </c>
      <c r="B21" s="326">
        <v>0</v>
      </c>
      <c r="C21" s="326">
        <v>0</v>
      </c>
      <c r="D21" s="326">
        <f t="shared" si="0"/>
        <v>0</v>
      </c>
      <c r="E21" s="326">
        <v>0</v>
      </c>
      <c r="F21" s="326">
        <v>0</v>
      </c>
      <c r="G21" s="326">
        <f t="shared" si="1"/>
        <v>0</v>
      </c>
      <c r="H21" s="342">
        <v>2900</v>
      </c>
    </row>
    <row r="22" spans="1:8" x14ac:dyDescent="0.25">
      <c r="A22" s="339" t="s">
        <v>125</v>
      </c>
      <c r="B22" s="343">
        <f>SUM(B23:B31)</f>
        <v>8563015.3300000019</v>
      </c>
      <c r="C22" s="343">
        <f>SUM(C23:C31)</f>
        <v>6028249.2199999997</v>
      </c>
      <c r="D22" s="343">
        <f t="shared" si="0"/>
        <v>14591264.550000001</v>
      </c>
      <c r="E22" s="343">
        <f>SUM(E23:E31)</f>
        <v>11970101</v>
      </c>
      <c r="F22" s="343">
        <f>SUM(F23:F31)</f>
        <v>11970101</v>
      </c>
      <c r="G22" s="343">
        <f t="shared" si="1"/>
        <v>2621163.5500000007</v>
      </c>
      <c r="H22" s="344">
        <v>0</v>
      </c>
    </row>
    <row r="23" spans="1:8" x14ac:dyDescent="0.25">
      <c r="A23" s="341" t="s">
        <v>469</v>
      </c>
      <c r="B23" s="326">
        <v>8626.1200000000008</v>
      </c>
      <c r="C23" s="326">
        <v>0</v>
      </c>
      <c r="D23" s="326">
        <f t="shared" si="0"/>
        <v>8626.1200000000008</v>
      </c>
      <c r="E23" s="326">
        <v>0</v>
      </c>
      <c r="F23" s="326">
        <v>0</v>
      </c>
      <c r="G23" s="326">
        <f t="shared" si="1"/>
        <v>8626.1200000000008</v>
      </c>
      <c r="H23" s="342">
        <v>3100</v>
      </c>
    </row>
    <row r="24" spans="1:8" x14ac:dyDescent="0.25">
      <c r="A24" s="341" t="s">
        <v>470</v>
      </c>
      <c r="B24" s="326">
        <v>0</v>
      </c>
      <c r="C24" s="326">
        <v>0</v>
      </c>
      <c r="D24" s="326">
        <f t="shared" si="0"/>
        <v>0</v>
      </c>
      <c r="E24" s="326">
        <v>0</v>
      </c>
      <c r="F24" s="326">
        <v>0</v>
      </c>
      <c r="G24" s="326">
        <f t="shared" si="1"/>
        <v>0</v>
      </c>
      <c r="H24" s="342">
        <v>3200</v>
      </c>
    </row>
    <row r="25" spans="1:8" x14ac:dyDescent="0.25">
      <c r="A25" s="341" t="s">
        <v>471</v>
      </c>
      <c r="B25" s="326">
        <v>12.36</v>
      </c>
      <c r="C25" s="326">
        <v>0</v>
      </c>
      <c r="D25" s="326">
        <f t="shared" si="0"/>
        <v>12.36</v>
      </c>
      <c r="E25" s="326">
        <v>0</v>
      </c>
      <c r="F25" s="326">
        <v>0</v>
      </c>
      <c r="G25" s="326">
        <f t="shared" si="1"/>
        <v>12.36</v>
      </c>
      <c r="H25" s="342">
        <v>3300</v>
      </c>
    </row>
    <row r="26" spans="1:8" x14ac:dyDescent="0.25">
      <c r="A26" s="341" t="s">
        <v>472</v>
      </c>
      <c r="B26" s="326">
        <v>11565.57</v>
      </c>
      <c r="C26" s="326">
        <v>11056.67</v>
      </c>
      <c r="D26" s="326">
        <f t="shared" si="0"/>
        <v>22622.239999999998</v>
      </c>
      <c r="E26" s="326">
        <v>3383</v>
      </c>
      <c r="F26" s="326">
        <v>3383</v>
      </c>
      <c r="G26" s="326">
        <f t="shared" si="1"/>
        <v>19239.239999999998</v>
      </c>
      <c r="H26" s="342">
        <v>3400</v>
      </c>
    </row>
    <row r="27" spans="1:8" x14ac:dyDescent="0.25">
      <c r="A27" s="341" t="s">
        <v>473</v>
      </c>
      <c r="B27" s="326">
        <v>0</v>
      </c>
      <c r="C27" s="326">
        <v>0</v>
      </c>
      <c r="D27" s="326">
        <f t="shared" si="0"/>
        <v>0</v>
      </c>
      <c r="E27" s="326">
        <v>0</v>
      </c>
      <c r="F27" s="326">
        <v>0</v>
      </c>
      <c r="G27" s="326">
        <f t="shared" si="1"/>
        <v>0</v>
      </c>
      <c r="H27" s="342">
        <v>3500</v>
      </c>
    </row>
    <row r="28" spans="1:8" x14ac:dyDescent="0.25">
      <c r="A28" s="341" t="s">
        <v>474</v>
      </c>
      <c r="B28" s="326">
        <v>84151.56</v>
      </c>
      <c r="C28" s="326">
        <v>0</v>
      </c>
      <c r="D28" s="326">
        <f t="shared" si="0"/>
        <v>84151.56</v>
      </c>
      <c r="E28" s="326">
        <v>0</v>
      </c>
      <c r="F28" s="326">
        <v>0</v>
      </c>
      <c r="G28" s="326">
        <f t="shared" si="1"/>
        <v>84151.56</v>
      </c>
      <c r="H28" s="342">
        <v>3600</v>
      </c>
    </row>
    <row r="29" spans="1:8" x14ac:dyDescent="0.25">
      <c r="A29" s="341" t="s">
        <v>475</v>
      </c>
      <c r="B29" s="326">
        <v>10927.27</v>
      </c>
      <c r="C29" s="326">
        <v>2660</v>
      </c>
      <c r="D29" s="326">
        <f t="shared" si="0"/>
        <v>13587.27</v>
      </c>
      <c r="E29" s="326">
        <v>0</v>
      </c>
      <c r="F29" s="326">
        <v>0</v>
      </c>
      <c r="G29" s="326">
        <f t="shared" si="1"/>
        <v>13587.27</v>
      </c>
      <c r="H29" s="342">
        <v>3700</v>
      </c>
    </row>
    <row r="30" spans="1:8" x14ac:dyDescent="0.25">
      <c r="A30" s="341" t="s">
        <v>476</v>
      </c>
      <c r="B30" s="326">
        <v>8438255.8100000005</v>
      </c>
      <c r="C30" s="326">
        <v>6005498.5800000001</v>
      </c>
      <c r="D30" s="326">
        <f t="shared" si="0"/>
        <v>14443754.390000001</v>
      </c>
      <c r="E30" s="326">
        <v>11965000</v>
      </c>
      <c r="F30" s="326">
        <v>11965000</v>
      </c>
      <c r="G30" s="326">
        <f t="shared" si="1"/>
        <v>2478754.3900000006</v>
      </c>
      <c r="H30" s="342">
        <v>3800</v>
      </c>
    </row>
    <row r="31" spans="1:8" x14ac:dyDescent="0.25">
      <c r="A31" s="341" t="s">
        <v>477</v>
      </c>
      <c r="B31" s="326">
        <v>9476.64</v>
      </c>
      <c r="C31" s="326">
        <v>9033.9699999999993</v>
      </c>
      <c r="D31" s="326">
        <f t="shared" si="0"/>
        <v>18510.61</v>
      </c>
      <c r="E31" s="326">
        <v>1718</v>
      </c>
      <c r="F31" s="326">
        <v>1718</v>
      </c>
      <c r="G31" s="326">
        <f t="shared" si="1"/>
        <v>16792.61</v>
      </c>
      <c r="H31" s="342">
        <v>3900</v>
      </c>
    </row>
    <row r="32" spans="1:8" x14ac:dyDescent="0.25">
      <c r="A32" s="339" t="s">
        <v>126</v>
      </c>
      <c r="B32" s="343">
        <f>SUM(B33:B41)</f>
        <v>0</v>
      </c>
      <c r="C32" s="343">
        <f>SUM(C33:C41)</f>
        <v>0</v>
      </c>
      <c r="D32" s="343">
        <f t="shared" si="0"/>
        <v>0</v>
      </c>
      <c r="E32" s="343">
        <f>SUM(E33:E41)</f>
        <v>0</v>
      </c>
      <c r="F32" s="343">
        <f>SUM(F33:F41)</f>
        <v>0</v>
      </c>
      <c r="G32" s="343">
        <f t="shared" si="1"/>
        <v>0</v>
      </c>
      <c r="H32" s="344">
        <v>0</v>
      </c>
    </row>
    <row r="33" spans="1:8" x14ac:dyDescent="0.25">
      <c r="A33" s="341" t="s">
        <v>127</v>
      </c>
      <c r="B33" s="326">
        <v>0</v>
      </c>
      <c r="C33" s="326">
        <v>0</v>
      </c>
      <c r="D33" s="326">
        <f t="shared" si="0"/>
        <v>0</v>
      </c>
      <c r="E33" s="326">
        <v>0</v>
      </c>
      <c r="F33" s="326">
        <v>0</v>
      </c>
      <c r="G33" s="326">
        <f t="shared" si="1"/>
        <v>0</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0</v>
      </c>
      <c r="C35" s="326">
        <v>0</v>
      </c>
      <c r="D35" s="326">
        <f t="shared" si="0"/>
        <v>0</v>
      </c>
      <c r="E35" s="326">
        <v>0</v>
      </c>
      <c r="F35" s="326">
        <v>0</v>
      </c>
      <c r="G35" s="326">
        <f t="shared" si="1"/>
        <v>0</v>
      </c>
      <c r="H35" s="342">
        <v>4300</v>
      </c>
    </row>
    <row r="36" spans="1:8" x14ac:dyDescent="0.25">
      <c r="A36" s="341" t="s">
        <v>130</v>
      </c>
      <c r="B36" s="326">
        <v>0</v>
      </c>
      <c r="C36" s="326">
        <v>0</v>
      </c>
      <c r="D36" s="326">
        <f t="shared" si="0"/>
        <v>0</v>
      </c>
      <c r="E36" s="326">
        <v>0</v>
      </c>
      <c r="F36" s="326">
        <v>0</v>
      </c>
      <c r="G36" s="326">
        <f t="shared" si="1"/>
        <v>0</v>
      </c>
      <c r="H36" s="342">
        <v>4400</v>
      </c>
    </row>
    <row r="37" spans="1:8" x14ac:dyDescent="0.25">
      <c r="A37" s="341" t="s">
        <v>131</v>
      </c>
      <c r="B37" s="326">
        <v>0</v>
      </c>
      <c r="C37" s="326">
        <v>0</v>
      </c>
      <c r="D37" s="326">
        <f t="shared" si="0"/>
        <v>0</v>
      </c>
      <c r="E37" s="326">
        <v>0</v>
      </c>
      <c r="F37" s="326">
        <v>0</v>
      </c>
      <c r="G37" s="326">
        <f t="shared" si="1"/>
        <v>0</v>
      </c>
      <c r="H37" s="342">
        <v>4500</v>
      </c>
    </row>
    <row r="38" spans="1:8" x14ac:dyDescent="0.25">
      <c r="A38" s="341" t="s">
        <v>478</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479</v>
      </c>
      <c r="B42" s="343">
        <f>SUM(B43:B51)</f>
        <v>0</v>
      </c>
      <c r="C42" s="343">
        <f>SUM(C43:C51)</f>
        <v>0</v>
      </c>
      <c r="D42" s="343">
        <f t="shared" si="0"/>
        <v>0</v>
      </c>
      <c r="E42" s="343">
        <f>SUM(E43:E51)</f>
        <v>0</v>
      </c>
      <c r="F42" s="343">
        <f>SUM(F43:F51)</f>
        <v>0</v>
      </c>
      <c r="G42" s="343">
        <f t="shared" si="1"/>
        <v>0</v>
      </c>
      <c r="H42" s="344">
        <v>0</v>
      </c>
    </row>
    <row r="43" spans="1:8" x14ac:dyDescent="0.25">
      <c r="A43" s="345" t="s">
        <v>480</v>
      </c>
      <c r="B43" s="326">
        <v>0</v>
      </c>
      <c r="C43" s="326">
        <v>0</v>
      </c>
      <c r="D43" s="326">
        <f t="shared" si="0"/>
        <v>0</v>
      </c>
      <c r="E43" s="326">
        <v>0</v>
      </c>
      <c r="F43" s="326">
        <v>0</v>
      </c>
      <c r="G43" s="326">
        <f t="shared" si="1"/>
        <v>0</v>
      </c>
      <c r="H43" s="342">
        <v>5100</v>
      </c>
    </row>
    <row r="44" spans="1:8" x14ac:dyDescent="0.25">
      <c r="A44" s="341" t="s">
        <v>481</v>
      </c>
      <c r="B44" s="326">
        <v>0</v>
      </c>
      <c r="C44" s="326">
        <v>0</v>
      </c>
      <c r="D44" s="326">
        <f t="shared" si="0"/>
        <v>0</v>
      </c>
      <c r="E44" s="326">
        <v>0</v>
      </c>
      <c r="F44" s="326">
        <v>0</v>
      </c>
      <c r="G44" s="326">
        <f t="shared" si="1"/>
        <v>0</v>
      </c>
      <c r="H44" s="342">
        <v>5200</v>
      </c>
    </row>
    <row r="45" spans="1:8" x14ac:dyDescent="0.25">
      <c r="A45" s="341" t="s">
        <v>482</v>
      </c>
      <c r="B45" s="326">
        <v>0</v>
      </c>
      <c r="C45" s="326">
        <v>0</v>
      </c>
      <c r="D45" s="326">
        <f t="shared" si="0"/>
        <v>0</v>
      </c>
      <c r="E45" s="326">
        <v>0</v>
      </c>
      <c r="F45" s="326">
        <v>0</v>
      </c>
      <c r="G45" s="326">
        <f t="shared" si="1"/>
        <v>0</v>
      </c>
      <c r="H45" s="342">
        <v>5300</v>
      </c>
    </row>
    <row r="46" spans="1:8" x14ac:dyDescent="0.25">
      <c r="A46" s="341" t="s">
        <v>483</v>
      </c>
      <c r="B46" s="326">
        <v>0</v>
      </c>
      <c r="C46" s="326">
        <v>0</v>
      </c>
      <c r="D46" s="326">
        <f t="shared" si="0"/>
        <v>0</v>
      </c>
      <c r="E46" s="326">
        <v>0</v>
      </c>
      <c r="F46" s="326">
        <v>0</v>
      </c>
      <c r="G46" s="326">
        <f t="shared" si="1"/>
        <v>0</v>
      </c>
      <c r="H46" s="342">
        <v>5400</v>
      </c>
    </row>
    <row r="47" spans="1:8" x14ac:dyDescent="0.25">
      <c r="A47" s="341" t="s">
        <v>484</v>
      </c>
      <c r="B47" s="326">
        <v>0</v>
      </c>
      <c r="C47" s="326">
        <v>0</v>
      </c>
      <c r="D47" s="326">
        <f t="shared" si="0"/>
        <v>0</v>
      </c>
      <c r="E47" s="326">
        <v>0</v>
      </c>
      <c r="F47" s="326">
        <v>0</v>
      </c>
      <c r="G47" s="326">
        <f t="shared" si="1"/>
        <v>0</v>
      </c>
      <c r="H47" s="342">
        <v>5500</v>
      </c>
    </row>
    <row r="48" spans="1:8" x14ac:dyDescent="0.25">
      <c r="A48" s="341" t="s">
        <v>485</v>
      </c>
      <c r="B48" s="326">
        <v>0</v>
      </c>
      <c r="C48" s="326">
        <v>0</v>
      </c>
      <c r="D48" s="326">
        <f t="shared" si="0"/>
        <v>0</v>
      </c>
      <c r="E48" s="326">
        <v>0</v>
      </c>
      <c r="F48" s="326">
        <v>0</v>
      </c>
      <c r="G48" s="326">
        <f t="shared" si="1"/>
        <v>0</v>
      </c>
      <c r="H48" s="342">
        <v>5600</v>
      </c>
    </row>
    <row r="49" spans="1:8" x14ac:dyDescent="0.25">
      <c r="A49" s="341" t="s">
        <v>486</v>
      </c>
      <c r="B49" s="326">
        <v>0</v>
      </c>
      <c r="C49" s="326">
        <v>0</v>
      </c>
      <c r="D49" s="326">
        <f t="shared" si="0"/>
        <v>0</v>
      </c>
      <c r="E49" s="326">
        <v>0</v>
      </c>
      <c r="F49" s="326">
        <v>0</v>
      </c>
      <c r="G49" s="326">
        <f t="shared" si="1"/>
        <v>0</v>
      </c>
      <c r="H49" s="342">
        <v>5700</v>
      </c>
    </row>
    <row r="50" spans="1:8" x14ac:dyDescent="0.25">
      <c r="A50" s="341" t="s">
        <v>487</v>
      </c>
      <c r="B50" s="326">
        <v>0</v>
      </c>
      <c r="C50" s="326">
        <v>0</v>
      </c>
      <c r="D50" s="326">
        <f t="shared" si="0"/>
        <v>0</v>
      </c>
      <c r="E50" s="326">
        <v>0</v>
      </c>
      <c r="F50" s="326">
        <v>0</v>
      </c>
      <c r="G50" s="326">
        <f t="shared" si="1"/>
        <v>0</v>
      </c>
      <c r="H50" s="342">
        <v>5800</v>
      </c>
    </row>
    <row r="51" spans="1:8" x14ac:dyDescent="0.25">
      <c r="A51" s="341" t="s">
        <v>188</v>
      </c>
      <c r="B51" s="326">
        <v>0</v>
      </c>
      <c r="C51" s="326">
        <v>0</v>
      </c>
      <c r="D51" s="326">
        <f t="shared" si="0"/>
        <v>0</v>
      </c>
      <c r="E51" s="326">
        <v>0</v>
      </c>
      <c r="F51" s="326">
        <v>0</v>
      </c>
      <c r="G51" s="326">
        <f t="shared" si="1"/>
        <v>0</v>
      </c>
      <c r="H51" s="342">
        <v>5900</v>
      </c>
    </row>
    <row r="52" spans="1:8" x14ac:dyDescent="0.25">
      <c r="A52" s="339" t="s">
        <v>153</v>
      </c>
      <c r="B52" s="343">
        <f>SUM(B53:B55)</f>
        <v>0</v>
      </c>
      <c r="C52" s="343">
        <f>SUM(C53:C55)</f>
        <v>0</v>
      </c>
      <c r="D52" s="343">
        <f t="shared" si="0"/>
        <v>0</v>
      </c>
      <c r="E52" s="343">
        <f>SUM(E53:E55)</f>
        <v>0</v>
      </c>
      <c r="F52" s="343">
        <f>SUM(F53:F55)</f>
        <v>0</v>
      </c>
      <c r="G52" s="343">
        <f t="shared" si="1"/>
        <v>0</v>
      </c>
      <c r="H52" s="344">
        <v>0</v>
      </c>
    </row>
    <row r="53" spans="1:8" x14ac:dyDescent="0.25">
      <c r="A53" s="341" t="s">
        <v>488</v>
      </c>
      <c r="B53" s="326">
        <v>0</v>
      </c>
      <c r="C53" s="326">
        <v>0</v>
      </c>
      <c r="D53" s="326">
        <f t="shared" si="0"/>
        <v>0</v>
      </c>
      <c r="E53" s="326">
        <v>0</v>
      </c>
      <c r="F53" s="326">
        <v>0</v>
      </c>
      <c r="G53" s="326">
        <f t="shared" si="1"/>
        <v>0</v>
      </c>
      <c r="H53" s="342">
        <v>6100</v>
      </c>
    </row>
    <row r="54" spans="1:8" x14ac:dyDescent="0.25">
      <c r="A54" s="341" t="s">
        <v>489</v>
      </c>
      <c r="B54" s="326">
        <v>0</v>
      </c>
      <c r="C54" s="326">
        <v>0</v>
      </c>
      <c r="D54" s="326">
        <f t="shared" si="0"/>
        <v>0</v>
      </c>
      <c r="E54" s="326">
        <v>0</v>
      </c>
      <c r="F54" s="326">
        <v>0</v>
      </c>
      <c r="G54" s="326">
        <f t="shared" si="1"/>
        <v>0</v>
      </c>
      <c r="H54" s="342">
        <v>6200</v>
      </c>
    </row>
    <row r="55" spans="1:8" x14ac:dyDescent="0.25">
      <c r="A55" s="341" t="s">
        <v>490</v>
      </c>
      <c r="B55" s="326">
        <v>0</v>
      </c>
      <c r="C55" s="326">
        <v>0</v>
      </c>
      <c r="D55" s="326">
        <f t="shared" si="0"/>
        <v>0</v>
      </c>
      <c r="E55" s="326">
        <v>0</v>
      </c>
      <c r="F55" s="326">
        <v>0</v>
      </c>
      <c r="G55" s="326">
        <f t="shared" si="1"/>
        <v>0</v>
      </c>
      <c r="H55" s="342">
        <v>6300</v>
      </c>
    </row>
    <row r="56" spans="1:8" x14ac:dyDescent="0.25">
      <c r="A56" s="339" t="s">
        <v>491</v>
      </c>
      <c r="B56" s="343">
        <f>SUM(B57:B63)</f>
        <v>0</v>
      </c>
      <c r="C56" s="343">
        <f>SUM(C57:C63)</f>
        <v>0</v>
      </c>
      <c r="D56" s="343">
        <f t="shared" si="0"/>
        <v>0</v>
      </c>
      <c r="E56" s="343">
        <f>SUM(E57:E63)</f>
        <v>0</v>
      </c>
      <c r="F56" s="343">
        <f>SUM(F57:F63)</f>
        <v>0</v>
      </c>
      <c r="G56" s="343">
        <f t="shared" si="1"/>
        <v>0</v>
      </c>
      <c r="H56" s="344">
        <v>0</v>
      </c>
    </row>
    <row r="57" spans="1:8" x14ac:dyDescent="0.25">
      <c r="A57" s="341" t="s">
        <v>492</v>
      </c>
      <c r="B57" s="326">
        <v>0</v>
      </c>
      <c r="C57" s="326">
        <v>0</v>
      </c>
      <c r="D57" s="326">
        <f t="shared" si="0"/>
        <v>0</v>
      </c>
      <c r="E57" s="326">
        <v>0</v>
      </c>
      <c r="F57" s="326">
        <v>0</v>
      </c>
      <c r="G57" s="326">
        <f t="shared" si="1"/>
        <v>0</v>
      </c>
      <c r="H57" s="342">
        <v>7100</v>
      </c>
    </row>
    <row r="58" spans="1:8" x14ac:dyDescent="0.25">
      <c r="A58" s="341" t="s">
        <v>493</v>
      </c>
      <c r="B58" s="326">
        <v>0</v>
      </c>
      <c r="C58" s="326">
        <v>0</v>
      </c>
      <c r="D58" s="326">
        <f t="shared" si="0"/>
        <v>0</v>
      </c>
      <c r="E58" s="326">
        <v>0</v>
      </c>
      <c r="F58" s="326">
        <v>0</v>
      </c>
      <c r="G58" s="326">
        <f t="shared" si="1"/>
        <v>0</v>
      </c>
      <c r="H58" s="342">
        <v>7200</v>
      </c>
    </row>
    <row r="59" spans="1:8" x14ac:dyDescent="0.25">
      <c r="A59" s="341" t="s">
        <v>494</v>
      </c>
      <c r="B59" s="326">
        <v>0</v>
      </c>
      <c r="C59" s="326">
        <v>0</v>
      </c>
      <c r="D59" s="326">
        <f t="shared" si="0"/>
        <v>0</v>
      </c>
      <c r="E59" s="326">
        <v>0</v>
      </c>
      <c r="F59" s="326">
        <v>0</v>
      </c>
      <c r="G59" s="326">
        <f t="shared" si="1"/>
        <v>0</v>
      </c>
      <c r="H59" s="342">
        <v>7300</v>
      </c>
    </row>
    <row r="60" spans="1:8" x14ac:dyDescent="0.25">
      <c r="A60" s="341" t="s">
        <v>495</v>
      </c>
      <c r="B60" s="326">
        <v>0</v>
      </c>
      <c r="C60" s="326">
        <v>0</v>
      </c>
      <c r="D60" s="326">
        <f t="shared" si="0"/>
        <v>0</v>
      </c>
      <c r="E60" s="326">
        <v>0</v>
      </c>
      <c r="F60" s="326">
        <v>0</v>
      </c>
      <c r="G60" s="326">
        <f t="shared" si="1"/>
        <v>0</v>
      </c>
      <c r="H60" s="342">
        <v>7400</v>
      </c>
    </row>
    <row r="61" spans="1:8" x14ac:dyDescent="0.25">
      <c r="A61" s="341" t="s">
        <v>496</v>
      </c>
      <c r="B61" s="326">
        <v>0</v>
      </c>
      <c r="C61" s="326">
        <v>0</v>
      </c>
      <c r="D61" s="326">
        <f t="shared" si="0"/>
        <v>0</v>
      </c>
      <c r="E61" s="326">
        <v>0</v>
      </c>
      <c r="F61" s="326">
        <v>0</v>
      </c>
      <c r="G61" s="326">
        <f t="shared" si="1"/>
        <v>0</v>
      </c>
      <c r="H61" s="342">
        <v>7500</v>
      </c>
    </row>
    <row r="62" spans="1:8" x14ac:dyDescent="0.25">
      <c r="A62" s="341" t="s">
        <v>497</v>
      </c>
      <c r="B62" s="326">
        <v>0</v>
      </c>
      <c r="C62" s="326">
        <v>0</v>
      </c>
      <c r="D62" s="326">
        <f t="shared" si="0"/>
        <v>0</v>
      </c>
      <c r="E62" s="326">
        <v>0</v>
      </c>
      <c r="F62" s="326">
        <v>0</v>
      </c>
      <c r="G62" s="326">
        <f t="shared" si="1"/>
        <v>0</v>
      </c>
      <c r="H62" s="342">
        <v>7600</v>
      </c>
    </row>
    <row r="63" spans="1:8" x14ac:dyDescent="0.25">
      <c r="A63" s="341" t="s">
        <v>498</v>
      </c>
      <c r="B63" s="326">
        <v>0</v>
      </c>
      <c r="C63" s="326">
        <v>0</v>
      </c>
      <c r="D63" s="326">
        <f t="shared" si="0"/>
        <v>0</v>
      </c>
      <c r="E63" s="326">
        <v>0</v>
      </c>
      <c r="F63" s="326">
        <v>0</v>
      </c>
      <c r="G63" s="326">
        <f t="shared" si="1"/>
        <v>0</v>
      </c>
      <c r="H63" s="342">
        <v>7900</v>
      </c>
    </row>
    <row r="64" spans="1:8" x14ac:dyDescent="0.25">
      <c r="A64" s="339" t="s">
        <v>136</v>
      </c>
      <c r="B64" s="343">
        <f>SUM(B65:B67)</f>
        <v>0</v>
      </c>
      <c r="C64" s="343">
        <f>SUM(C65:C67)</f>
        <v>0</v>
      </c>
      <c r="D64" s="343">
        <f t="shared" si="0"/>
        <v>0</v>
      </c>
      <c r="E64" s="343">
        <f>SUM(E65:E67)</f>
        <v>0</v>
      </c>
      <c r="F64" s="343">
        <f>SUM(F65:F67)</f>
        <v>0</v>
      </c>
      <c r="G64" s="343">
        <f t="shared" si="1"/>
        <v>0</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0</v>
      </c>
      <c r="C67" s="326">
        <v>0</v>
      </c>
      <c r="D67" s="326">
        <f t="shared" si="0"/>
        <v>0</v>
      </c>
      <c r="E67" s="326">
        <v>0</v>
      </c>
      <c r="F67" s="326">
        <v>0</v>
      </c>
      <c r="G67" s="326">
        <f t="shared" si="1"/>
        <v>0</v>
      </c>
      <c r="H67" s="342">
        <v>8500</v>
      </c>
    </row>
    <row r="68" spans="1:8" x14ac:dyDescent="0.25">
      <c r="A68" s="339" t="s">
        <v>499</v>
      </c>
      <c r="B68" s="343">
        <f>SUM(B69:B75)</f>
        <v>0</v>
      </c>
      <c r="C68" s="343">
        <f>SUM(C69:C75)</f>
        <v>0</v>
      </c>
      <c r="D68" s="343">
        <f t="shared" si="0"/>
        <v>0</v>
      </c>
      <c r="E68" s="343">
        <f>SUM(E69:E75)</f>
        <v>0</v>
      </c>
      <c r="F68" s="343">
        <f>SUM(F69:F75)</f>
        <v>0</v>
      </c>
      <c r="G68" s="343">
        <f t="shared" si="1"/>
        <v>0</v>
      </c>
      <c r="H68" s="344">
        <v>0</v>
      </c>
    </row>
    <row r="69" spans="1:8" x14ac:dyDescent="0.25">
      <c r="A69" s="341" t="s">
        <v>500</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501</v>
      </c>
      <c r="B75" s="336">
        <v>0</v>
      </c>
      <c r="C75" s="336">
        <v>0</v>
      </c>
      <c r="D75" s="336">
        <f t="shared" si="2"/>
        <v>0</v>
      </c>
      <c r="E75" s="336">
        <v>0</v>
      </c>
      <c r="F75" s="336">
        <v>0</v>
      </c>
      <c r="G75" s="336">
        <f t="shared" si="3"/>
        <v>0</v>
      </c>
      <c r="H75" s="342">
        <v>9900</v>
      </c>
    </row>
    <row r="76" spans="1:8" x14ac:dyDescent="0.25">
      <c r="A76" s="337" t="s">
        <v>436</v>
      </c>
      <c r="B76" s="338">
        <f t="shared" ref="B76:G76" si="4">SUM(B4+B12+B22+B32+B42+B52+B56+B64+B68)</f>
        <v>9000060.0000000019</v>
      </c>
      <c r="C76" s="338">
        <f t="shared" si="4"/>
        <v>6169873.2400000002</v>
      </c>
      <c r="D76" s="338">
        <f t="shared" si="4"/>
        <v>15169933.24</v>
      </c>
      <c r="E76" s="338">
        <f t="shared" si="4"/>
        <v>12021215</v>
      </c>
      <c r="F76" s="338">
        <f t="shared" si="4"/>
        <v>12021215</v>
      </c>
      <c r="G76" s="338">
        <f t="shared" si="4"/>
        <v>3148718.2400000007</v>
      </c>
    </row>
    <row r="78" spans="1:8" x14ac:dyDescent="0.25">
      <c r="A78" s="315" t="s">
        <v>449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K17" sqref="K17"/>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87" t="s">
        <v>686</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47" t="s">
        <v>502</v>
      </c>
      <c r="B5" s="343">
        <f t="shared" ref="B5:G5" si="0">SUM(B6:B13)</f>
        <v>0</v>
      </c>
      <c r="C5" s="343">
        <f t="shared" si="0"/>
        <v>0</v>
      </c>
      <c r="D5" s="343">
        <f t="shared" si="0"/>
        <v>0</v>
      </c>
      <c r="E5" s="343">
        <f t="shared" si="0"/>
        <v>0</v>
      </c>
      <c r="F5" s="343">
        <f t="shared" si="0"/>
        <v>0</v>
      </c>
      <c r="G5" s="343">
        <f t="shared" si="0"/>
        <v>0</v>
      </c>
    </row>
    <row r="6" spans="1:7" x14ac:dyDescent="0.25">
      <c r="A6" s="348" t="s">
        <v>503</v>
      </c>
      <c r="B6" s="326">
        <v>0</v>
      </c>
      <c r="C6" s="326">
        <v>0</v>
      </c>
      <c r="D6" s="326">
        <f>B6+C6</f>
        <v>0</v>
      </c>
      <c r="E6" s="326">
        <v>0</v>
      </c>
      <c r="F6" s="326">
        <v>0</v>
      </c>
      <c r="G6" s="326">
        <f>D6-E6</f>
        <v>0</v>
      </c>
    </row>
    <row r="7" spans="1:7" x14ac:dyDescent="0.25">
      <c r="A7" s="348" t="s">
        <v>504</v>
      </c>
      <c r="B7" s="326">
        <v>0</v>
      </c>
      <c r="C7" s="326">
        <v>0</v>
      </c>
      <c r="D7" s="326">
        <f t="shared" ref="D7:D13" si="1">B7+C7</f>
        <v>0</v>
      </c>
      <c r="E7" s="326">
        <v>0</v>
      </c>
      <c r="F7" s="326">
        <v>0</v>
      </c>
      <c r="G7" s="326">
        <f t="shared" ref="G7:G13" si="2">D7-E7</f>
        <v>0</v>
      </c>
    </row>
    <row r="8" spans="1:7" x14ac:dyDescent="0.25">
      <c r="A8" s="348" t="s">
        <v>505</v>
      </c>
      <c r="B8" s="326">
        <v>0</v>
      </c>
      <c r="C8" s="326">
        <v>0</v>
      </c>
      <c r="D8" s="326">
        <f t="shared" si="1"/>
        <v>0</v>
      </c>
      <c r="E8" s="326">
        <v>0</v>
      </c>
      <c r="F8" s="326">
        <v>0</v>
      </c>
      <c r="G8" s="326">
        <f t="shared" si="2"/>
        <v>0</v>
      </c>
    </row>
    <row r="9" spans="1:7" x14ac:dyDescent="0.25">
      <c r="A9" s="348" t="s">
        <v>506</v>
      </c>
      <c r="B9" s="326">
        <v>0</v>
      </c>
      <c r="C9" s="326">
        <v>0</v>
      </c>
      <c r="D9" s="326">
        <f t="shared" si="1"/>
        <v>0</v>
      </c>
      <c r="E9" s="326">
        <v>0</v>
      </c>
      <c r="F9" s="326">
        <v>0</v>
      </c>
      <c r="G9" s="326">
        <f t="shared" si="2"/>
        <v>0</v>
      </c>
    </row>
    <row r="10" spans="1:7" x14ac:dyDescent="0.25">
      <c r="A10" s="348" t="s">
        <v>507</v>
      </c>
      <c r="B10" s="326">
        <v>0</v>
      </c>
      <c r="C10" s="326">
        <v>0</v>
      </c>
      <c r="D10" s="326">
        <f t="shared" si="1"/>
        <v>0</v>
      </c>
      <c r="E10" s="326">
        <v>0</v>
      </c>
      <c r="F10" s="326">
        <v>0</v>
      </c>
      <c r="G10" s="326">
        <f t="shared" si="2"/>
        <v>0</v>
      </c>
    </row>
    <row r="11" spans="1:7" x14ac:dyDescent="0.25">
      <c r="A11" s="348" t="s">
        <v>508</v>
      </c>
      <c r="B11" s="326">
        <v>0</v>
      </c>
      <c r="C11" s="326">
        <v>0</v>
      </c>
      <c r="D11" s="326">
        <f t="shared" si="1"/>
        <v>0</v>
      </c>
      <c r="E11" s="326">
        <v>0</v>
      </c>
      <c r="F11" s="326">
        <v>0</v>
      </c>
      <c r="G11" s="326">
        <f t="shared" si="2"/>
        <v>0</v>
      </c>
    </row>
    <row r="12" spans="1:7" x14ac:dyDescent="0.25">
      <c r="A12" s="348" t="s">
        <v>509</v>
      </c>
      <c r="B12" s="326">
        <v>0</v>
      </c>
      <c r="C12" s="326">
        <v>0</v>
      </c>
      <c r="D12" s="326">
        <f t="shared" si="1"/>
        <v>0</v>
      </c>
      <c r="E12" s="326">
        <v>0</v>
      </c>
      <c r="F12" s="326">
        <v>0</v>
      </c>
      <c r="G12" s="326">
        <f t="shared" si="2"/>
        <v>0</v>
      </c>
    </row>
    <row r="13" spans="1:7" x14ac:dyDescent="0.25">
      <c r="A13" s="348" t="s">
        <v>477</v>
      </c>
      <c r="B13" s="326">
        <v>0</v>
      </c>
      <c r="C13" s="326">
        <v>0</v>
      </c>
      <c r="D13" s="326">
        <f t="shared" si="1"/>
        <v>0</v>
      </c>
      <c r="E13" s="326">
        <v>0</v>
      </c>
      <c r="F13" s="326">
        <v>0</v>
      </c>
      <c r="G13" s="326">
        <f t="shared" si="2"/>
        <v>0</v>
      </c>
    </row>
    <row r="14" spans="1:7" x14ac:dyDescent="0.25">
      <c r="A14" s="348"/>
      <c r="B14" s="326"/>
      <c r="C14" s="326"/>
      <c r="D14" s="326"/>
      <c r="E14" s="326"/>
      <c r="F14" s="326"/>
      <c r="G14" s="326"/>
    </row>
    <row r="15" spans="1:7" x14ac:dyDescent="0.25">
      <c r="A15" s="347" t="s">
        <v>510</v>
      </c>
      <c r="B15" s="343">
        <f t="shared" ref="B15:G15" si="3">SUM(B16:B22)</f>
        <v>9000060</v>
      </c>
      <c r="C15" s="343">
        <f t="shared" si="3"/>
        <v>6169873.2400000002</v>
      </c>
      <c r="D15" s="343">
        <f t="shared" si="3"/>
        <v>15169933.24</v>
      </c>
      <c r="E15" s="343">
        <f t="shared" si="3"/>
        <v>12021215</v>
      </c>
      <c r="F15" s="343">
        <f t="shared" si="3"/>
        <v>12021215</v>
      </c>
      <c r="G15" s="343">
        <f t="shared" si="3"/>
        <v>3148718.24</v>
      </c>
    </row>
    <row r="16" spans="1:7" x14ac:dyDescent="0.25">
      <c r="A16" s="348" t="s">
        <v>511</v>
      </c>
      <c r="B16" s="326">
        <v>0</v>
      </c>
      <c r="C16" s="326">
        <v>0</v>
      </c>
      <c r="D16" s="326">
        <f>B16+C16</f>
        <v>0</v>
      </c>
      <c r="E16" s="326">
        <v>0</v>
      </c>
      <c r="F16" s="326">
        <v>0</v>
      </c>
      <c r="G16" s="326">
        <f t="shared" ref="G16:G22" si="4">D16-E16</f>
        <v>0</v>
      </c>
    </row>
    <row r="17" spans="1:7" x14ac:dyDescent="0.25">
      <c r="A17" s="348" t="s">
        <v>512</v>
      </c>
      <c r="B17" s="326">
        <v>0</v>
      </c>
      <c r="C17" s="326">
        <v>0</v>
      </c>
      <c r="D17" s="326">
        <f t="shared" ref="D17:D22" si="5">B17+C17</f>
        <v>0</v>
      </c>
      <c r="E17" s="326">
        <v>0</v>
      </c>
      <c r="F17" s="326">
        <v>0</v>
      </c>
      <c r="G17" s="326">
        <f t="shared" si="4"/>
        <v>0</v>
      </c>
    </row>
    <row r="18" spans="1:7" ht="9.9499999999999993" customHeight="1" x14ac:dyDescent="0.25">
      <c r="A18" s="348" t="s">
        <v>513</v>
      </c>
      <c r="B18" s="326">
        <v>0</v>
      </c>
      <c r="C18" s="326">
        <v>0</v>
      </c>
      <c r="D18" s="326">
        <f t="shared" si="5"/>
        <v>0</v>
      </c>
      <c r="E18" s="326">
        <v>0</v>
      </c>
      <c r="F18" s="326">
        <v>0</v>
      </c>
      <c r="G18" s="326">
        <f t="shared" si="4"/>
        <v>0</v>
      </c>
    </row>
    <row r="19" spans="1:7" x14ac:dyDescent="0.25">
      <c r="A19" s="348" t="s">
        <v>514</v>
      </c>
      <c r="B19" s="326">
        <v>9000060</v>
      </c>
      <c r="C19" s="326">
        <v>6169873.2400000002</v>
      </c>
      <c r="D19" s="326">
        <f t="shared" si="5"/>
        <v>15169933.24</v>
      </c>
      <c r="E19" s="326">
        <v>12021215</v>
      </c>
      <c r="F19" s="326">
        <v>12021215</v>
      </c>
      <c r="G19" s="326">
        <f t="shared" si="4"/>
        <v>3148718.24</v>
      </c>
    </row>
    <row r="20" spans="1:7" x14ac:dyDescent="0.25">
      <c r="A20" s="348" t="s">
        <v>515</v>
      </c>
      <c r="B20" s="326">
        <v>0</v>
      </c>
      <c r="C20" s="326">
        <v>0</v>
      </c>
      <c r="D20" s="326">
        <f t="shared" si="5"/>
        <v>0</v>
      </c>
      <c r="E20" s="326">
        <v>0</v>
      </c>
      <c r="F20" s="326">
        <v>0</v>
      </c>
      <c r="G20" s="326">
        <f t="shared" si="4"/>
        <v>0</v>
      </c>
    </row>
    <row r="21" spans="1:7" x14ac:dyDescent="0.25">
      <c r="A21" s="348" t="s">
        <v>516</v>
      </c>
      <c r="B21" s="326">
        <v>0</v>
      </c>
      <c r="C21" s="326">
        <v>0</v>
      </c>
      <c r="D21" s="326">
        <f t="shared" si="5"/>
        <v>0</v>
      </c>
      <c r="E21" s="326">
        <v>0</v>
      </c>
      <c r="F21" s="326">
        <v>0</v>
      </c>
      <c r="G21" s="326">
        <f t="shared" si="4"/>
        <v>0</v>
      </c>
    </row>
    <row r="22" spans="1:7" x14ac:dyDescent="0.25">
      <c r="A22" s="348" t="s">
        <v>517</v>
      </c>
      <c r="B22" s="326">
        <v>0</v>
      </c>
      <c r="C22" s="326">
        <v>0</v>
      </c>
      <c r="D22" s="326">
        <f t="shared" si="5"/>
        <v>0</v>
      </c>
      <c r="E22" s="326">
        <v>0</v>
      </c>
      <c r="F22" s="326">
        <v>0</v>
      </c>
      <c r="G22" s="326">
        <f t="shared" si="4"/>
        <v>0</v>
      </c>
    </row>
    <row r="23" spans="1:7" x14ac:dyDescent="0.25">
      <c r="A23" s="348"/>
      <c r="B23" s="326"/>
      <c r="C23" s="326"/>
      <c r="D23" s="326"/>
      <c r="E23" s="326"/>
      <c r="F23" s="326"/>
      <c r="G23" s="326"/>
    </row>
    <row r="24" spans="1:7" x14ac:dyDescent="0.25">
      <c r="A24" s="347" t="s">
        <v>518</v>
      </c>
      <c r="B24" s="343">
        <f t="shared" ref="B24:G24" si="6">SUM(B25:B33)</f>
        <v>0</v>
      </c>
      <c r="C24" s="343">
        <f t="shared" si="6"/>
        <v>0</v>
      </c>
      <c r="D24" s="343">
        <f t="shared" si="6"/>
        <v>0</v>
      </c>
      <c r="E24" s="343">
        <f t="shared" si="6"/>
        <v>0</v>
      </c>
      <c r="F24" s="343">
        <f t="shared" si="6"/>
        <v>0</v>
      </c>
      <c r="G24" s="343">
        <f t="shared" si="6"/>
        <v>0</v>
      </c>
    </row>
    <row r="25" spans="1:7" x14ac:dyDescent="0.25">
      <c r="A25" s="348" t="s">
        <v>519</v>
      </c>
      <c r="B25" s="326">
        <v>0</v>
      </c>
      <c r="C25" s="326">
        <v>0</v>
      </c>
      <c r="D25" s="326">
        <f>B25+C25</f>
        <v>0</v>
      </c>
      <c r="E25" s="326">
        <v>0</v>
      </c>
      <c r="F25" s="326">
        <v>0</v>
      </c>
      <c r="G25" s="326">
        <f t="shared" ref="G25:G33" si="7">D25-E25</f>
        <v>0</v>
      </c>
    </row>
    <row r="26" spans="1:7" x14ac:dyDescent="0.25">
      <c r="A26" s="348" t="s">
        <v>520</v>
      </c>
      <c r="B26" s="326">
        <v>0</v>
      </c>
      <c r="C26" s="326">
        <v>0</v>
      </c>
      <c r="D26" s="326">
        <f t="shared" ref="D26:D33" si="8">B26+C26</f>
        <v>0</v>
      </c>
      <c r="E26" s="326">
        <v>0</v>
      </c>
      <c r="F26" s="326">
        <v>0</v>
      </c>
      <c r="G26" s="326">
        <f t="shared" si="7"/>
        <v>0</v>
      </c>
    </row>
    <row r="27" spans="1:7" ht="9.9499999999999993" customHeight="1" x14ac:dyDescent="0.25">
      <c r="A27" s="348" t="s">
        <v>521</v>
      </c>
      <c r="B27" s="326">
        <v>0</v>
      </c>
      <c r="C27" s="326">
        <v>0</v>
      </c>
      <c r="D27" s="326">
        <f t="shared" si="8"/>
        <v>0</v>
      </c>
      <c r="E27" s="326">
        <v>0</v>
      </c>
      <c r="F27" s="326">
        <v>0</v>
      </c>
      <c r="G27" s="326">
        <f t="shared" si="7"/>
        <v>0</v>
      </c>
    </row>
    <row r="28" spans="1:7" x14ac:dyDescent="0.25">
      <c r="A28" s="348" t="s">
        <v>522</v>
      </c>
      <c r="B28" s="326">
        <v>0</v>
      </c>
      <c r="C28" s="326">
        <v>0</v>
      </c>
      <c r="D28" s="326">
        <f t="shared" si="8"/>
        <v>0</v>
      </c>
      <c r="E28" s="326">
        <v>0</v>
      </c>
      <c r="F28" s="326">
        <v>0</v>
      </c>
      <c r="G28" s="326">
        <f t="shared" si="7"/>
        <v>0</v>
      </c>
    </row>
    <row r="29" spans="1:7" x14ac:dyDescent="0.25">
      <c r="A29" s="348" t="s">
        <v>523</v>
      </c>
      <c r="B29" s="326">
        <v>0</v>
      </c>
      <c r="C29" s="326">
        <v>0</v>
      </c>
      <c r="D29" s="326">
        <f t="shared" si="8"/>
        <v>0</v>
      </c>
      <c r="E29" s="326">
        <v>0</v>
      </c>
      <c r="F29" s="326">
        <v>0</v>
      </c>
      <c r="G29" s="326">
        <f t="shared" si="7"/>
        <v>0</v>
      </c>
    </row>
    <row r="30" spans="1:7" x14ac:dyDescent="0.25">
      <c r="A30" s="348" t="s">
        <v>524</v>
      </c>
      <c r="B30" s="326">
        <v>0</v>
      </c>
      <c r="C30" s="326">
        <v>0</v>
      </c>
      <c r="D30" s="326">
        <f t="shared" si="8"/>
        <v>0</v>
      </c>
      <c r="E30" s="326">
        <v>0</v>
      </c>
      <c r="F30" s="326">
        <v>0</v>
      </c>
      <c r="G30" s="326">
        <f t="shared" si="7"/>
        <v>0</v>
      </c>
    </row>
    <row r="31" spans="1:7" x14ac:dyDescent="0.25">
      <c r="A31" s="348" t="s">
        <v>525</v>
      </c>
      <c r="B31" s="326">
        <v>0</v>
      </c>
      <c r="C31" s="326">
        <v>0</v>
      </c>
      <c r="D31" s="326">
        <f t="shared" si="8"/>
        <v>0</v>
      </c>
      <c r="E31" s="326">
        <v>0</v>
      </c>
      <c r="F31" s="326">
        <v>0</v>
      </c>
      <c r="G31" s="326">
        <f t="shared" si="7"/>
        <v>0</v>
      </c>
    </row>
    <row r="32" spans="1:7" x14ac:dyDescent="0.25">
      <c r="A32" s="348" t="s">
        <v>526</v>
      </c>
      <c r="B32" s="326">
        <v>0</v>
      </c>
      <c r="C32" s="326">
        <v>0</v>
      </c>
      <c r="D32" s="326">
        <f t="shared" si="8"/>
        <v>0</v>
      </c>
      <c r="E32" s="326">
        <v>0</v>
      </c>
      <c r="F32" s="326">
        <v>0</v>
      </c>
      <c r="G32" s="326">
        <f t="shared" si="7"/>
        <v>0</v>
      </c>
    </row>
    <row r="33" spans="1:7" x14ac:dyDescent="0.25">
      <c r="A33" s="348" t="s">
        <v>527</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528</v>
      </c>
      <c r="B35" s="343">
        <f t="shared" ref="B35:G35" si="9">SUM(B36:B39)</f>
        <v>0</v>
      </c>
      <c r="C35" s="343">
        <f t="shared" si="9"/>
        <v>0</v>
      </c>
      <c r="D35" s="343">
        <f t="shared" si="9"/>
        <v>0</v>
      </c>
      <c r="E35" s="343">
        <f t="shared" si="9"/>
        <v>0</v>
      </c>
      <c r="F35" s="343">
        <f t="shared" si="9"/>
        <v>0</v>
      </c>
      <c r="G35" s="343">
        <f t="shared" si="9"/>
        <v>0</v>
      </c>
    </row>
    <row r="36" spans="1:7" x14ac:dyDescent="0.25">
      <c r="A36" s="348" t="s">
        <v>529</v>
      </c>
      <c r="B36" s="326">
        <v>0</v>
      </c>
      <c r="C36" s="326">
        <v>0</v>
      </c>
      <c r="D36" s="326">
        <f>B36+C36</f>
        <v>0</v>
      </c>
      <c r="E36" s="326">
        <v>0</v>
      </c>
      <c r="F36" s="326">
        <v>0</v>
      </c>
      <c r="G36" s="326">
        <f t="shared" ref="G36:G39" si="10">D36-E36</f>
        <v>0</v>
      </c>
    </row>
    <row r="37" spans="1:7" ht="11.25" customHeight="1" x14ac:dyDescent="0.25">
      <c r="A37" s="348" t="s">
        <v>530</v>
      </c>
      <c r="B37" s="326">
        <v>0</v>
      </c>
      <c r="C37" s="326">
        <v>0</v>
      </c>
      <c r="D37" s="326">
        <f t="shared" ref="D37:D39" si="11">B37+C37</f>
        <v>0</v>
      </c>
      <c r="E37" s="326">
        <v>0</v>
      </c>
      <c r="F37" s="326">
        <v>0</v>
      </c>
      <c r="G37" s="326">
        <f t="shared" si="10"/>
        <v>0</v>
      </c>
    </row>
    <row r="38" spans="1:7" ht="14.1" customHeight="1" x14ac:dyDescent="0.25">
      <c r="A38" s="348" t="s">
        <v>531</v>
      </c>
      <c r="B38" s="326">
        <v>0</v>
      </c>
      <c r="C38" s="326">
        <v>0</v>
      </c>
      <c r="D38" s="326">
        <f t="shared" si="11"/>
        <v>0</v>
      </c>
      <c r="E38" s="326">
        <v>0</v>
      </c>
      <c r="F38" s="326">
        <v>0</v>
      </c>
      <c r="G38" s="326">
        <f t="shared" si="10"/>
        <v>0</v>
      </c>
    </row>
    <row r="39" spans="1:7" x14ac:dyDescent="0.25">
      <c r="A39" s="348" t="s">
        <v>532</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436</v>
      </c>
      <c r="B41" s="328">
        <f t="shared" ref="B41:G41" si="12">SUM(B35+B24+B15+B5)</f>
        <v>9000060</v>
      </c>
      <c r="C41" s="328">
        <f t="shared" si="12"/>
        <v>6169873.2400000002</v>
      </c>
      <c r="D41" s="328">
        <f t="shared" si="12"/>
        <v>15169933.24</v>
      </c>
      <c r="E41" s="328">
        <f t="shared" si="12"/>
        <v>12021215</v>
      </c>
      <c r="F41" s="328">
        <f t="shared" si="12"/>
        <v>12021215</v>
      </c>
      <c r="G41" s="328">
        <f t="shared" si="12"/>
        <v>3148718.24</v>
      </c>
    </row>
    <row r="43" spans="1:7" x14ac:dyDescent="0.25">
      <c r="A43" s="315" t="s">
        <v>449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490" t="s">
        <v>690</v>
      </c>
      <c r="B1" s="491"/>
      <c r="C1" s="491"/>
      <c r="D1" s="492"/>
    </row>
    <row r="2" spans="1:4" ht="24.95" customHeight="1" x14ac:dyDescent="0.25">
      <c r="A2" s="349" t="s">
        <v>533</v>
      </c>
      <c r="B2" s="350" t="s">
        <v>534</v>
      </c>
      <c r="C2" s="350" t="s">
        <v>371</v>
      </c>
      <c r="D2" s="351" t="s">
        <v>234</v>
      </c>
    </row>
    <row r="3" spans="1:4" ht="15" customHeight="1" x14ac:dyDescent="0.25">
      <c r="A3" s="493" t="s">
        <v>535</v>
      </c>
      <c r="B3" s="494"/>
      <c r="C3" s="494"/>
      <c r="D3" s="495"/>
    </row>
    <row r="4" spans="1:4" x14ac:dyDescent="0.25">
      <c r="A4" s="352" t="s">
        <v>536</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537</v>
      </c>
      <c r="B12" s="355">
        <f>SUM(B4:B11)</f>
        <v>0</v>
      </c>
      <c r="C12" s="355">
        <f>SUM(C4:C11)</f>
        <v>0</v>
      </c>
      <c r="D12" s="355">
        <f>SUM(D4:D11)</f>
        <v>0</v>
      </c>
    </row>
    <row r="13" spans="1:4" x14ac:dyDescent="0.25">
      <c r="A13" s="357"/>
      <c r="B13" s="358"/>
      <c r="C13" s="358"/>
      <c r="D13" s="358"/>
    </row>
    <row r="14" spans="1:4" ht="15" customHeight="1" x14ac:dyDescent="0.25">
      <c r="A14" s="496" t="s">
        <v>538</v>
      </c>
      <c r="B14" s="497"/>
      <c r="C14" s="497"/>
      <c r="D14" s="498"/>
    </row>
    <row r="15" spans="1:4" x14ac:dyDescent="0.25">
      <c r="A15" s="352" t="s">
        <v>539</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540</v>
      </c>
      <c r="B25" s="355">
        <f>SUM(B15:B24)</f>
        <v>0</v>
      </c>
      <c r="C25" s="355">
        <f>SUM(C15:C24)</f>
        <v>0</v>
      </c>
      <c r="D25" s="355">
        <f>SUM(D15:D24)</f>
        <v>0</v>
      </c>
    </row>
    <row r="26" spans="1:4" x14ac:dyDescent="0.25">
      <c r="A26" s="357"/>
      <c r="B26" s="359"/>
      <c r="C26" s="359"/>
      <c r="D26" s="359"/>
    </row>
    <row r="27" spans="1:4" x14ac:dyDescent="0.25">
      <c r="A27" s="360" t="s">
        <v>541</v>
      </c>
      <c r="B27" s="355">
        <f>B25+B12</f>
        <v>0</v>
      </c>
      <c r="C27" s="355">
        <f>C25+C12</f>
        <v>0</v>
      </c>
      <c r="D27" s="355">
        <f>D25+D12</f>
        <v>0</v>
      </c>
    </row>
    <row r="28" spans="1:4" x14ac:dyDescent="0.25">
      <c r="A28" s="361"/>
      <c r="B28" s="361"/>
      <c r="C28" s="361"/>
      <c r="D28" s="361"/>
    </row>
    <row r="29" spans="1:4" x14ac:dyDescent="0.25">
      <c r="A29" s="362" t="s">
        <v>449</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499" t="s">
        <v>691</v>
      </c>
      <c r="B1" s="499"/>
      <c r="C1" s="499"/>
    </row>
    <row r="2" spans="1:3" ht="24.95" customHeight="1" x14ac:dyDescent="0.2">
      <c r="A2" s="351" t="s">
        <v>533</v>
      </c>
      <c r="B2" s="351" t="s">
        <v>336</v>
      </c>
      <c r="C2" s="351" t="s">
        <v>349</v>
      </c>
    </row>
    <row r="3" spans="1:3" ht="15" customHeight="1" x14ac:dyDescent="0.2">
      <c r="A3" s="500" t="s">
        <v>535</v>
      </c>
      <c r="B3" s="500"/>
      <c r="C3" s="500"/>
    </row>
    <row r="4" spans="1:3" x14ac:dyDescent="0.2">
      <c r="A4" s="363" t="s">
        <v>536</v>
      </c>
      <c r="B4" s="364"/>
      <c r="C4" s="364"/>
    </row>
    <row r="5" spans="1:3" x14ac:dyDescent="0.2">
      <c r="A5" s="365"/>
      <c r="B5" s="364"/>
      <c r="C5" s="364"/>
    </row>
    <row r="6" spans="1:3" x14ac:dyDescent="0.2">
      <c r="A6" s="366" t="s">
        <v>542</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543</v>
      </c>
      <c r="B11" s="369">
        <v>0</v>
      </c>
      <c r="C11" s="369">
        <v>0</v>
      </c>
    </row>
    <row r="12" spans="1:3" x14ac:dyDescent="0.2">
      <c r="A12" s="371"/>
      <c r="B12" s="372"/>
      <c r="C12" s="372"/>
    </row>
    <row r="13" spans="1:3" ht="15" customHeight="1" x14ac:dyDescent="0.2">
      <c r="A13" s="501" t="s">
        <v>538</v>
      </c>
      <c r="B13" s="501"/>
      <c r="C13" s="501"/>
    </row>
    <row r="14" spans="1:3" x14ac:dyDescent="0.2">
      <c r="A14" s="366" t="s">
        <v>539</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544</v>
      </c>
      <c r="B21" s="369">
        <f>SUM(B14:B20)</f>
        <v>0</v>
      </c>
      <c r="C21" s="369">
        <f>SUM(C14:C20)</f>
        <v>0</v>
      </c>
    </row>
    <row r="22" spans="1:3" x14ac:dyDescent="0.2">
      <c r="A22" s="371"/>
      <c r="B22" s="373"/>
      <c r="C22" s="373"/>
    </row>
    <row r="23" spans="1:3" x14ac:dyDescent="0.2">
      <c r="A23" s="370" t="s">
        <v>541</v>
      </c>
      <c r="B23" s="369">
        <v>0</v>
      </c>
      <c r="C23" s="369">
        <v>0</v>
      </c>
    </row>
    <row r="24" spans="1:3" x14ac:dyDescent="0.2">
      <c r="B24" s="374"/>
      <c r="C24" s="374"/>
    </row>
    <row r="25" spans="1:3" x14ac:dyDescent="0.2">
      <c r="A25" s="375" t="s">
        <v>449</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88" t="s">
        <v>688</v>
      </c>
      <c r="B1" s="488"/>
      <c r="C1" s="488"/>
      <c r="D1" s="488"/>
      <c r="E1" s="488"/>
      <c r="F1" s="488"/>
      <c r="G1" s="489"/>
    </row>
    <row r="2" spans="1:8" ht="15" customHeight="1" x14ac:dyDescent="0.2">
      <c r="A2" s="502" t="s">
        <v>100</v>
      </c>
      <c r="B2" s="488" t="s">
        <v>430</v>
      </c>
      <c r="C2" s="488"/>
      <c r="D2" s="488"/>
      <c r="E2" s="488"/>
      <c r="F2" s="488"/>
      <c r="G2" s="482" t="s">
        <v>431</v>
      </c>
    </row>
    <row r="3" spans="1:8" ht="24.95" customHeight="1" x14ac:dyDescent="0.2">
      <c r="A3" s="503"/>
      <c r="B3" s="377" t="s">
        <v>343</v>
      </c>
      <c r="C3" s="322" t="s">
        <v>432</v>
      </c>
      <c r="D3" s="322" t="s">
        <v>405</v>
      </c>
      <c r="E3" s="322" t="s">
        <v>336</v>
      </c>
      <c r="F3" s="378" t="s">
        <v>349</v>
      </c>
      <c r="G3" s="483"/>
    </row>
    <row r="4" spans="1:8" x14ac:dyDescent="0.2">
      <c r="A4" s="379"/>
      <c r="B4" s="380"/>
      <c r="C4" s="380"/>
      <c r="D4" s="380"/>
      <c r="E4" s="380"/>
      <c r="F4" s="380"/>
      <c r="G4" s="380"/>
    </row>
    <row r="5" spans="1:8" x14ac:dyDescent="0.2">
      <c r="A5" s="381" t="s">
        <v>545</v>
      </c>
      <c r="B5" s="382">
        <f>+B6+B9+B18+B22+B25+B30</f>
        <v>9000060</v>
      </c>
      <c r="C5" s="382">
        <f t="shared" ref="C5:G5" si="0">+C6+C9+C18+C22+C25+C30</f>
        <v>6169873.2400000002</v>
      </c>
      <c r="D5" s="382">
        <f t="shared" si="0"/>
        <v>15169933.24</v>
      </c>
      <c r="E5" s="382">
        <f t="shared" si="0"/>
        <v>12021215</v>
      </c>
      <c r="F5" s="382">
        <f t="shared" si="0"/>
        <v>12021215</v>
      </c>
      <c r="G5" s="382">
        <f t="shared" si="0"/>
        <v>3148718.24</v>
      </c>
    </row>
    <row r="6" spans="1:8" ht="20.100000000000001" customHeight="1" x14ac:dyDescent="0.2">
      <c r="A6" s="383" t="s">
        <v>546</v>
      </c>
      <c r="B6" s="343">
        <f>SUM(B7:B8)</f>
        <v>0</v>
      </c>
      <c r="C6" s="343">
        <f>SUM(C7:C8)</f>
        <v>0</v>
      </c>
      <c r="D6" s="343">
        <f t="shared" ref="D6:G6" si="1">SUM(D7:D8)</f>
        <v>0</v>
      </c>
      <c r="E6" s="343">
        <f t="shared" si="1"/>
        <v>0</v>
      </c>
      <c r="F6" s="343">
        <f t="shared" si="1"/>
        <v>0</v>
      </c>
      <c r="G6" s="343">
        <f t="shared" si="1"/>
        <v>0</v>
      </c>
      <c r="H6" s="384">
        <v>0</v>
      </c>
    </row>
    <row r="7" spans="1:8" ht="9.9499999999999993" customHeight="1" x14ac:dyDescent="0.2">
      <c r="A7" s="385" t="s">
        <v>547</v>
      </c>
      <c r="B7" s="326">
        <v>0</v>
      </c>
      <c r="C7" s="326">
        <v>0</v>
      </c>
      <c r="D7" s="326">
        <f>B7+C7</f>
        <v>0</v>
      </c>
      <c r="E7" s="326">
        <v>0</v>
      </c>
      <c r="F7" s="326">
        <v>0</v>
      </c>
      <c r="G7" s="326">
        <f>D7-E7</f>
        <v>0</v>
      </c>
      <c r="H7" s="384" t="s">
        <v>548</v>
      </c>
    </row>
    <row r="8" spans="1:8" ht="14.1" customHeight="1" x14ac:dyDescent="0.2">
      <c r="A8" s="385" t="s">
        <v>549</v>
      </c>
      <c r="B8" s="326">
        <v>0</v>
      </c>
      <c r="C8" s="326">
        <v>0</v>
      </c>
      <c r="D8" s="326">
        <f>B8+C8</f>
        <v>0</v>
      </c>
      <c r="E8" s="326">
        <v>0</v>
      </c>
      <c r="F8" s="326">
        <v>0</v>
      </c>
      <c r="G8" s="326">
        <f>D8-E8</f>
        <v>0</v>
      </c>
      <c r="H8" s="384" t="s">
        <v>550</v>
      </c>
    </row>
    <row r="9" spans="1:8" ht="10.5" customHeight="1" x14ac:dyDescent="0.2">
      <c r="A9" s="383" t="s">
        <v>551</v>
      </c>
      <c r="B9" s="343">
        <f>SUM(B10:B17)</f>
        <v>9000060</v>
      </c>
      <c r="C9" s="343">
        <f>SUM(C10:C17)</f>
        <v>6169873.2400000002</v>
      </c>
      <c r="D9" s="343">
        <f t="shared" ref="D9:G9" si="2">SUM(D10:D17)</f>
        <v>15169933.24</v>
      </c>
      <c r="E9" s="343">
        <f t="shared" si="2"/>
        <v>12021215</v>
      </c>
      <c r="F9" s="343">
        <f t="shared" si="2"/>
        <v>12021215</v>
      </c>
      <c r="G9" s="343">
        <f t="shared" si="2"/>
        <v>3148718.24</v>
      </c>
      <c r="H9" s="384">
        <v>0</v>
      </c>
    </row>
    <row r="10" spans="1:8" ht="9.9499999999999993" customHeight="1" x14ac:dyDescent="0.2">
      <c r="A10" s="385" t="s">
        <v>552</v>
      </c>
      <c r="B10" s="326">
        <v>9000060</v>
      </c>
      <c r="C10" s="326">
        <v>6169873.2400000002</v>
      </c>
      <c r="D10" s="326">
        <f t="shared" ref="D10:D17" si="3">B10+C10</f>
        <v>15169933.24</v>
      </c>
      <c r="E10" s="326">
        <v>12021215</v>
      </c>
      <c r="F10" s="326">
        <v>12021215</v>
      </c>
      <c r="G10" s="326">
        <f t="shared" ref="G10:G17" si="4">D10-E10</f>
        <v>3148718.24</v>
      </c>
      <c r="H10" s="384" t="s">
        <v>553</v>
      </c>
    </row>
    <row r="11" spans="1:8" ht="9.9499999999999993" customHeight="1" x14ac:dyDescent="0.2">
      <c r="A11" s="385" t="s">
        <v>554</v>
      </c>
      <c r="B11" s="326">
        <v>0</v>
      </c>
      <c r="C11" s="326">
        <v>0</v>
      </c>
      <c r="D11" s="326">
        <f t="shared" si="3"/>
        <v>0</v>
      </c>
      <c r="E11" s="326">
        <v>0</v>
      </c>
      <c r="F11" s="326">
        <v>0</v>
      </c>
      <c r="G11" s="326">
        <f t="shared" si="4"/>
        <v>0</v>
      </c>
      <c r="H11" s="384" t="s">
        <v>555</v>
      </c>
    </row>
    <row r="12" spans="1:8" ht="9.9499999999999993" customHeight="1" x14ac:dyDescent="0.2">
      <c r="A12" s="385" t="s">
        <v>556</v>
      </c>
      <c r="B12" s="326">
        <v>0</v>
      </c>
      <c r="C12" s="326">
        <v>0</v>
      </c>
      <c r="D12" s="326">
        <f t="shared" si="3"/>
        <v>0</v>
      </c>
      <c r="E12" s="326">
        <v>0</v>
      </c>
      <c r="F12" s="326">
        <v>0</v>
      </c>
      <c r="G12" s="326">
        <f t="shared" si="4"/>
        <v>0</v>
      </c>
      <c r="H12" s="384" t="s">
        <v>557</v>
      </c>
    </row>
    <row r="13" spans="1:8" x14ac:dyDescent="0.2">
      <c r="A13" s="385" t="s">
        <v>558</v>
      </c>
      <c r="B13" s="326">
        <v>0</v>
      </c>
      <c r="C13" s="326">
        <v>0</v>
      </c>
      <c r="D13" s="326">
        <f t="shared" si="3"/>
        <v>0</v>
      </c>
      <c r="E13" s="326">
        <v>0</v>
      </c>
      <c r="F13" s="326">
        <v>0</v>
      </c>
      <c r="G13" s="326">
        <f t="shared" si="4"/>
        <v>0</v>
      </c>
      <c r="H13" s="384" t="s">
        <v>559</v>
      </c>
    </row>
    <row r="14" spans="1:8" ht="9.9499999999999993" customHeight="1" x14ac:dyDescent="0.2">
      <c r="A14" s="385" t="s">
        <v>560</v>
      </c>
      <c r="B14" s="326">
        <v>0</v>
      </c>
      <c r="C14" s="326">
        <v>0</v>
      </c>
      <c r="D14" s="326">
        <f t="shared" si="3"/>
        <v>0</v>
      </c>
      <c r="E14" s="326">
        <v>0</v>
      </c>
      <c r="F14" s="326">
        <v>0</v>
      </c>
      <c r="G14" s="326">
        <f t="shared" si="4"/>
        <v>0</v>
      </c>
      <c r="H14" s="384" t="s">
        <v>561</v>
      </c>
    </row>
    <row r="15" spans="1:8" ht="9.9499999999999993" customHeight="1" x14ac:dyDescent="0.2">
      <c r="A15" s="385" t="s">
        <v>562</v>
      </c>
      <c r="B15" s="326">
        <v>0</v>
      </c>
      <c r="C15" s="326">
        <v>0</v>
      </c>
      <c r="D15" s="326">
        <f t="shared" si="3"/>
        <v>0</v>
      </c>
      <c r="E15" s="326">
        <v>0</v>
      </c>
      <c r="F15" s="326">
        <v>0</v>
      </c>
      <c r="G15" s="326">
        <f t="shared" si="4"/>
        <v>0</v>
      </c>
      <c r="H15" s="384" t="s">
        <v>563</v>
      </c>
    </row>
    <row r="16" spans="1:8" x14ac:dyDescent="0.2">
      <c r="A16" s="385" t="s">
        <v>564</v>
      </c>
      <c r="B16" s="326">
        <v>0</v>
      </c>
      <c r="C16" s="326">
        <v>0</v>
      </c>
      <c r="D16" s="326">
        <f t="shared" si="3"/>
        <v>0</v>
      </c>
      <c r="E16" s="326">
        <v>0</v>
      </c>
      <c r="F16" s="326">
        <v>0</v>
      </c>
      <c r="G16" s="326">
        <f t="shared" si="4"/>
        <v>0</v>
      </c>
      <c r="H16" s="384" t="s">
        <v>565</v>
      </c>
    </row>
    <row r="17" spans="1:8" x14ac:dyDescent="0.2">
      <c r="A17" s="385" t="s">
        <v>566</v>
      </c>
      <c r="B17" s="326">
        <v>0</v>
      </c>
      <c r="C17" s="326">
        <v>0</v>
      </c>
      <c r="D17" s="326">
        <f t="shared" si="3"/>
        <v>0</v>
      </c>
      <c r="E17" s="326">
        <v>0</v>
      </c>
      <c r="F17" s="326">
        <v>0</v>
      </c>
      <c r="G17" s="326">
        <f t="shared" si="4"/>
        <v>0</v>
      </c>
      <c r="H17" s="384" t="s">
        <v>567</v>
      </c>
    </row>
    <row r="18" spans="1:8" ht="10.5" customHeight="1" x14ac:dyDescent="0.2">
      <c r="A18" s="383" t="s">
        <v>568</v>
      </c>
      <c r="B18" s="343">
        <f>SUM(B19:B21)</f>
        <v>0</v>
      </c>
      <c r="C18" s="343">
        <f>SUM(C19:C21)</f>
        <v>0</v>
      </c>
      <c r="D18" s="343">
        <f t="shared" ref="D18:G18" si="5">SUM(D19:D21)</f>
        <v>0</v>
      </c>
      <c r="E18" s="343">
        <f t="shared" si="5"/>
        <v>0</v>
      </c>
      <c r="F18" s="343">
        <f t="shared" si="5"/>
        <v>0</v>
      </c>
      <c r="G18" s="343">
        <f t="shared" si="5"/>
        <v>0</v>
      </c>
      <c r="H18" s="384">
        <v>0</v>
      </c>
    </row>
    <row r="19" spans="1:8" ht="9.9499999999999993" customHeight="1" x14ac:dyDescent="0.2">
      <c r="A19" s="385" t="s">
        <v>569</v>
      </c>
      <c r="B19" s="326">
        <v>0</v>
      </c>
      <c r="C19" s="326">
        <v>0</v>
      </c>
      <c r="D19" s="326">
        <f t="shared" ref="D19:D21" si="6">B19+C19</f>
        <v>0</v>
      </c>
      <c r="E19" s="326">
        <v>0</v>
      </c>
      <c r="F19" s="326">
        <v>0</v>
      </c>
      <c r="G19" s="326">
        <f t="shared" ref="G19:G21" si="7">D19-E19</f>
        <v>0</v>
      </c>
      <c r="H19" s="384" t="s">
        <v>570</v>
      </c>
    </row>
    <row r="20" spans="1:8" ht="9.9499999999999993" customHeight="1" x14ac:dyDescent="0.2">
      <c r="A20" s="385" t="s">
        <v>571</v>
      </c>
      <c r="B20" s="326">
        <v>0</v>
      </c>
      <c r="C20" s="326">
        <v>0</v>
      </c>
      <c r="D20" s="326">
        <f t="shared" si="6"/>
        <v>0</v>
      </c>
      <c r="E20" s="326">
        <v>0</v>
      </c>
      <c r="F20" s="326">
        <v>0</v>
      </c>
      <c r="G20" s="326">
        <f t="shared" si="7"/>
        <v>0</v>
      </c>
      <c r="H20" s="384" t="s">
        <v>572</v>
      </c>
    </row>
    <row r="21" spans="1:8" x14ac:dyDescent="0.2">
      <c r="A21" s="385" t="s">
        <v>573</v>
      </c>
      <c r="B21" s="326">
        <v>0</v>
      </c>
      <c r="C21" s="326">
        <v>0</v>
      </c>
      <c r="D21" s="326">
        <f t="shared" si="6"/>
        <v>0</v>
      </c>
      <c r="E21" s="326">
        <v>0</v>
      </c>
      <c r="F21" s="326">
        <v>0</v>
      </c>
      <c r="G21" s="326">
        <f t="shared" si="7"/>
        <v>0</v>
      </c>
      <c r="H21" s="384" t="s">
        <v>574</v>
      </c>
    </row>
    <row r="22" spans="1:8" x14ac:dyDescent="0.2">
      <c r="A22" s="383" t="s">
        <v>575</v>
      </c>
      <c r="B22" s="343">
        <f>SUM(B23:B24)</f>
        <v>0</v>
      </c>
      <c r="C22" s="343">
        <f>SUM(C23:C24)</f>
        <v>0</v>
      </c>
      <c r="D22" s="343">
        <f t="shared" ref="D22:G22" si="8">SUM(D23:D24)</f>
        <v>0</v>
      </c>
      <c r="E22" s="343">
        <f t="shared" si="8"/>
        <v>0</v>
      </c>
      <c r="F22" s="343">
        <f t="shared" si="8"/>
        <v>0</v>
      </c>
      <c r="G22" s="343">
        <f t="shared" si="8"/>
        <v>0</v>
      </c>
      <c r="H22" s="384">
        <v>0</v>
      </c>
    </row>
    <row r="23" spans="1:8" ht="9.9499999999999993" customHeight="1" x14ac:dyDescent="0.2">
      <c r="A23" s="385" t="s">
        <v>576</v>
      </c>
      <c r="B23" s="326">
        <v>0</v>
      </c>
      <c r="C23" s="326">
        <v>0</v>
      </c>
      <c r="D23" s="326">
        <f t="shared" ref="D23:D24" si="9">B23+C23</f>
        <v>0</v>
      </c>
      <c r="E23" s="326">
        <v>0</v>
      </c>
      <c r="F23" s="326">
        <v>0</v>
      </c>
      <c r="G23" s="326">
        <f t="shared" ref="G23:G24" si="10">D23-E23</f>
        <v>0</v>
      </c>
      <c r="H23" s="384" t="s">
        <v>577</v>
      </c>
    </row>
    <row r="24" spans="1:8" x14ac:dyDescent="0.2">
      <c r="A24" s="385" t="s">
        <v>578</v>
      </c>
      <c r="B24" s="326">
        <v>0</v>
      </c>
      <c r="C24" s="326">
        <v>0</v>
      </c>
      <c r="D24" s="326">
        <f t="shared" si="9"/>
        <v>0</v>
      </c>
      <c r="E24" s="326">
        <v>0</v>
      </c>
      <c r="F24" s="326">
        <v>0</v>
      </c>
      <c r="G24" s="326">
        <f t="shared" si="10"/>
        <v>0</v>
      </c>
      <c r="H24" s="384" t="s">
        <v>579</v>
      </c>
    </row>
    <row r="25" spans="1:8" x14ac:dyDescent="0.2">
      <c r="A25" s="383" t="s">
        <v>580</v>
      </c>
      <c r="B25" s="343">
        <f>SUM(B26:B29)</f>
        <v>0</v>
      </c>
      <c r="C25" s="343">
        <f>SUM(C26:C29)</f>
        <v>0</v>
      </c>
      <c r="D25" s="343">
        <f t="shared" ref="D25:G25" si="11">SUM(D26:D29)</f>
        <v>0</v>
      </c>
      <c r="E25" s="343">
        <f t="shared" si="11"/>
        <v>0</v>
      </c>
      <c r="F25" s="343">
        <f t="shared" si="11"/>
        <v>0</v>
      </c>
      <c r="G25" s="343">
        <f t="shared" si="11"/>
        <v>0</v>
      </c>
      <c r="H25" s="384">
        <v>0</v>
      </c>
    </row>
    <row r="26" spans="1:8" ht="9.9499999999999993" customHeight="1" x14ac:dyDescent="0.2">
      <c r="A26" s="385" t="s">
        <v>581</v>
      </c>
      <c r="B26" s="326">
        <v>0</v>
      </c>
      <c r="C26" s="326">
        <v>0</v>
      </c>
      <c r="D26" s="326">
        <f t="shared" ref="D26:D29" si="12">B26+C26</f>
        <v>0</v>
      </c>
      <c r="E26" s="326">
        <v>0</v>
      </c>
      <c r="F26" s="326">
        <v>0</v>
      </c>
      <c r="G26" s="326">
        <f t="shared" ref="G26:G29" si="13">D26-E26</f>
        <v>0</v>
      </c>
      <c r="H26" s="384" t="s">
        <v>582</v>
      </c>
    </row>
    <row r="27" spans="1:8" ht="9.9499999999999993" customHeight="1" x14ac:dyDescent="0.2">
      <c r="A27" s="385" t="s">
        <v>583</v>
      </c>
      <c r="B27" s="326">
        <v>0</v>
      </c>
      <c r="C27" s="326">
        <v>0</v>
      </c>
      <c r="D27" s="326">
        <f t="shared" si="12"/>
        <v>0</v>
      </c>
      <c r="E27" s="326">
        <v>0</v>
      </c>
      <c r="F27" s="326">
        <v>0</v>
      </c>
      <c r="G27" s="326">
        <f t="shared" si="13"/>
        <v>0</v>
      </c>
      <c r="H27" s="384" t="s">
        <v>584</v>
      </c>
    </row>
    <row r="28" spans="1:8" ht="9.9499999999999993" customHeight="1" x14ac:dyDescent="0.2">
      <c r="A28" s="385" t="s">
        <v>585</v>
      </c>
      <c r="B28" s="326">
        <v>0</v>
      </c>
      <c r="C28" s="326">
        <v>0</v>
      </c>
      <c r="D28" s="326">
        <f t="shared" si="12"/>
        <v>0</v>
      </c>
      <c r="E28" s="326">
        <v>0</v>
      </c>
      <c r="F28" s="326">
        <v>0</v>
      </c>
      <c r="G28" s="326">
        <f t="shared" si="13"/>
        <v>0</v>
      </c>
      <c r="H28" s="384" t="s">
        <v>586</v>
      </c>
    </row>
    <row r="29" spans="1:8" ht="9.9499999999999993" customHeight="1" x14ac:dyDescent="0.2">
      <c r="A29" s="385" t="s">
        <v>587</v>
      </c>
      <c r="B29" s="326">
        <v>0</v>
      </c>
      <c r="C29" s="326">
        <v>0</v>
      </c>
      <c r="D29" s="326">
        <f t="shared" si="12"/>
        <v>0</v>
      </c>
      <c r="E29" s="326">
        <v>0</v>
      </c>
      <c r="F29" s="326">
        <v>0</v>
      </c>
      <c r="G29" s="326">
        <f t="shared" si="13"/>
        <v>0</v>
      </c>
      <c r="H29" s="384" t="s">
        <v>588</v>
      </c>
    </row>
    <row r="30" spans="1:8" ht="10.5" customHeight="1" x14ac:dyDescent="0.2">
      <c r="A30" s="383" t="s">
        <v>589</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590</v>
      </c>
      <c r="B31" s="326">
        <v>0</v>
      </c>
      <c r="C31" s="326">
        <v>0</v>
      </c>
      <c r="D31" s="326">
        <f t="shared" ref="D31:D34" si="15">B31+C31</f>
        <v>0</v>
      </c>
      <c r="E31" s="326">
        <v>0</v>
      </c>
      <c r="F31" s="326">
        <v>0</v>
      </c>
      <c r="G31" s="326">
        <f t="shared" ref="G31:G34" si="16">D31-E31</f>
        <v>0</v>
      </c>
      <c r="H31" s="384" t="s">
        <v>591</v>
      </c>
    </row>
    <row r="32" spans="1:8" ht="14.1" customHeight="1" x14ac:dyDescent="0.2">
      <c r="A32" s="386" t="s">
        <v>592</v>
      </c>
      <c r="B32" s="343">
        <v>0</v>
      </c>
      <c r="C32" s="343">
        <v>0</v>
      </c>
      <c r="D32" s="343">
        <f t="shared" si="15"/>
        <v>0</v>
      </c>
      <c r="E32" s="343">
        <v>0</v>
      </c>
      <c r="F32" s="343">
        <v>0</v>
      </c>
      <c r="G32" s="343">
        <f t="shared" si="16"/>
        <v>0</v>
      </c>
      <c r="H32" s="384" t="s">
        <v>593</v>
      </c>
    </row>
    <row r="33" spans="1:8" ht="10.5" customHeight="1" x14ac:dyDescent="0.2">
      <c r="A33" s="386" t="s">
        <v>594</v>
      </c>
      <c r="B33" s="343">
        <v>0</v>
      </c>
      <c r="C33" s="343">
        <v>0</v>
      </c>
      <c r="D33" s="343">
        <f t="shared" si="15"/>
        <v>0</v>
      </c>
      <c r="E33" s="343">
        <v>0</v>
      </c>
      <c r="F33" s="343">
        <v>0</v>
      </c>
      <c r="G33" s="343">
        <f t="shared" si="16"/>
        <v>0</v>
      </c>
      <c r="H33" s="384" t="s">
        <v>595</v>
      </c>
    </row>
    <row r="34" spans="1:8" ht="10.5" customHeight="1" x14ac:dyDescent="0.2">
      <c r="A34" s="386" t="s">
        <v>532</v>
      </c>
      <c r="B34" s="343">
        <v>0</v>
      </c>
      <c r="C34" s="343">
        <v>0</v>
      </c>
      <c r="D34" s="343">
        <f t="shared" si="15"/>
        <v>0</v>
      </c>
      <c r="E34" s="343">
        <v>0</v>
      </c>
      <c r="F34" s="343">
        <v>0</v>
      </c>
      <c r="G34" s="343">
        <f t="shared" si="16"/>
        <v>0</v>
      </c>
      <c r="H34" s="384" t="s">
        <v>596</v>
      </c>
    </row>
    <row r="35" spans="1:8" ht="10.5" customHeight="1" x14ac:dyDescent="0.2">
      <c r="A35" s="386"/>
      <c r="B35" s="343"/>
      <c r="C35" s="343"/>
      <c r="D35" s="343"/>
      <c r="E35" s="343"/>
      <c r="F35" s="343"/>
      <c r="G35" s="343"/>
      <c r="H35" s="384"/>
    </row>
    <row r="36" spans="1:8" ht="13.5" customHeight="1" x14ac:dyDescent="0.2">
      <c r="A36" s="387" t="s">
        <v>436</v>
      </c>
      <c r="B36" s="328">
        <f>+B5+B32+B33+B34</f>
        <v>9000060</v>
      </c>
      <c r="C36" s="328">
        <f t="shared" ref="C36:G36" si="17">+C5+C32+C33+C34</f>
        <v>6169873.2400000002</v>
      </c>
      <c r="D36" s="328">
        <f t="shared" si="17"/>
        <v>15169933.24</v>
      </c>
      <c r="E36" s="328">
        <f t="shared" si="17"/>
        <v>12021215</v>
      </c>
      <c r="F36" s="328">
        <f t="shared" si="17"/>
        <v>12021215</v>
      </c>
      <c r="G36" s="328">
        <f t="shared" si="17"/>
        <v>3148718.24</v>
      </c>
    </row>
    <row r="38" spans="1:8" x14ac:dyDescent="0.2">
      <c r="A38" s="3" t="s">
        <v>449</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zoomScale="81" workbookViewId="0">
      <selection activeCell="G20" sqref="G20"/>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6384" width="9.140625" style="391"/>
  </cols>
  <sheetData>
    <row r="1" spans="1:10" ht="18.95" customHeight="1" x14ac:dyDescent="0.2">
      <c r="A1" s="507" t="s">
        <v>680</v>
      </c>
      <c r="B1" s="508"/>
      <c r="C1" s="508"/>
      <c r="D1" s="508"/>
      <c r="E1" s="508"/>
      <c r="F1" s="508"/>
      <c r="G1" s="389" t="s">
        <v>0</v>
      </c>
      <c r="H1" s="390">
        <v>2025</v>
      </c>
    </row>
    <row r="2" spans="1:10" ht="18.95" customHeight="1" x14ac:dyDescent="0.2">
      <c r="A2" s="507" t="s">
        <v>597</v>
      </c>
      <c r="B2" s="508"/>
      <c r="C2" s="508"/>
      <c r="D2" s="508"/>
      <c r="E2" s="508"/>
      <c r="F2" s="508"/>
      <c r="G2" s="389" t="s">
        <v>2</v>
      </c>
      <c r="H2" s="390" t="s">
        <v>3</v>
      </c>
    </row>
    <row r="3" spans="1:10" ht="18.95" customHeight="1" x14ac:dyDescent="0.2">
      <c r="A3" s="504" t="s">
        <v>692</v>
      </c>
      <c r="B3" s="505"/>
      <c r="C3" s="505"/>
      <c r="D3" s="505"/>
      <c r="E3" s="505"/>
      <c r="F3" s="505"/>
      <c r="G3" s="389" t="s">
        <v>4</v>
      </c>
      <c r="H3" s="390">
        <v>2</v>
      </c>
    </row>
    <row r="4" spans="1:10" x14ac:dyDescent="0.2">
      <c r="A4" s="504" t="s">
        <v>663</v>
      </c>
      <c r="B4" s="505"/>
      <c r="C4" s="505"/>
      <c r="D4" s="505"/>
      <c r="E4" s="505"/>
      <c r="F4" s="505"/>
      <c r="G4" s="392"/>
      <c r="H4" s="392"/>
    </row>
    <row r="5" spans="1:10" x14ac:dyDescent="0.2">
      <c r="A5" s="393" t="s">
        <v>598</v>
      </c>
      <c r="B5" s="394"/>
      <c r="C5" s="394"/>
      <c r="D5" s="394"/>
      <c r="E5" s="394"/>
      <c r="F5" s="394"/>
      <c r="G5" s="394"/>
      <c r="H5" s="394"/>
    </row>
    <row r="8" spans="1:10" x14ac:dyDescent="0.2">
      <c r="A8" s="395" t="s">
        <v>599</v>
      </c>
      <c r="B8" s="395" t="s">
        <v>100</v>
      </c>
      <c r="C8" s="395" t="s">
        <v>248</v>
      </c>
      <c r="D8" s="395" t="s">
        <v>600</v>
      </c>
      <c r="E8" s="395" t="s">
        <v>601</v>
      </c>
      <c r="F8" s="395" t="s">
        <v>251</v>
      </c>
      <c r="G8" s="395" t="s">
        <v>602</v>
      </c>
      <c r="H8" s="395" t="s">
        <v>603</v>
      </c>
      <c r="I8" s="395" t="s">
        <v>604</v>
      </c>
      <c r="J8" s="395" t="s">
        <v>605</v>
      </c>
    </row>
    <row r="9" spans="1:10" s="397" customFormat="1" x14ac:dyDescent="0.2">
      <c r="A9" s="396">
        <v>7000</v>
      </c>
      <c r="B9" s="397" t="s">
        <v>606</v>
      </c>
    </row>
    <row r="10" spans="1:10" x14ac:dyDescent="0.2">
      <c r="A10" s="391">
        <v>7110</v>
      </c>
      <c r="B10" s="391" t="s">
        <v>602</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607</v>
      </c>
      <c r="C11" s="398">
        <v>0</v>
      </c>
      <c r="D11" s="398">
        <v>0</v>
      </c>
      <c r="E11" s="398">
        <v>0</v>
      </c>
      <c r="F11" s="398">
        <f t="shared" ref="F11:F35" si="0">C11+D11+E11</f>
        <v>0</v>
      </c>
    </row>
    <row r="12" spans="1:10" x14ac:dyDescent="0.2">
      <c r="A12" s="391">
        <v>7130</v>
      </c>
      <c r="B12" s="391" t="s">
        <v>608</v>
      </c>
      <c r="C12" s="398">
        <v>0</v>
      </c>
      <c r="D12" s="398">
        <v>0</v>
      </c>
      <c r="E12" s="398">
        <v>0</v>
      </c>
      <c r="F12" s="398">
        <f t="shared" si="0"/>
        <v>0</v>
      </c>
    </row>
    <row r="13" spans="1:10" x14ac:dyDescent="0.2">
      <c r="A13" s="391">
        <v>7140</v>
      </c>
      <c r="B13" s="391" t="s">
        <v>609</v>
      </c>
      <c r="C13" s="398">
        <v>0</v>
      </c>
      <c r="D13" s="398">
        <v>0</v>
      </c>
      <c r="E13" s="398">
        <v>0</v>
      </c>
      <c r="F13" s="398">
        <f t="shared" si="0"/>
        <v>0</v>
      </c>
    </row>
    <row r="14" spans="1:10" x14ac:dyDescent="0.2">
      <c r="A14" s="391">
        <v>7150</v>
      </c>
      <c r="B14" s="391" t="s">
        <v>610</v>
      </c>
      <c r="C14" s="398">
        <v>0</v>
      </c>
      <c r="D14" s="398">
        <v>0</v>
      </c>
      <c r="E14" s="398">
        <v>0</v>
      </c>
      <c r="F14" s="398">
        <f t="shared" si="0"/>
        <v>0</v>
      </c>
    </row>
    <row r="15" spans="1:10" x14ac:dyDescent="0.2">
      <c r="A15" s="391">
        <v>7160</v>
      </c>
      <c r="B15" s="391" t="s">
        <v>611</v>
      </c>
      <c r="C15" s="398">
        <v>0</v>
      </c>
      <c r="D15" s="398">
        <v>0</v>
      </c>
      <c r="E15" s="398">
        <v>0</v>
      </c>
      <c r="F15" s="398">
        <f t="shared" si="0"/>
        <v>0</v>
      </c>
    </row>
    <row r="16" spans="1:10" x14ac:dyDescent="0.2">
      <c r="A16" s="391">
        <v>7210</v>
      </c>
      <c r="B16" s="391" t="s">
        <v>612</v>
      </c>
      <c r="C16" s="398">
        <v>0</v>
      </c>
      <c r="D16" s="398">
        <v>0</v>
      </c>
      <c r="E16" s="398">
        <v>0</v>
      </c>
      <c r="F16" s="398">
        <f t="shared" si="0"/>
        <v>0</v>
      </c>
    </row>
    <row r="17" spans="1:6" x14ac:dyDescent="0.2">
      <c r="A17" s="391">
        <v>7220</v>
      </c>
      <c r="B17" s="391" t="s">
        <v>613</v>
      </c>
      <c r="C17" s="398">
        <v>0</v>
      </c>
      <c r="D17" s="398">
        <v>0</v>
      </c>
      <c r="E17" s="398">
        <v>0</v>
      </c>
      <c r="F17" s="398">
        <f t="shared" si="0"/>
        <v>0</v>
      </c>
    </row>
    <row r="18" spans="1:6" x14ac:dyDescent="0.2">
      <c r="A18" s="391">
        <v>7230</v>
      </c>
      <c r="B18" s="391" t="s">
        <v>614</v>
      </c>
      <c r="C18" s="398">
        <v>0</v>
      </c>
      <c r="D18" s="398">
        <v>0</v>
      </c>
      <c r="E18" s="398">
        <v>0</v>
      </c>
      <c r="F18" s="398">
        <f t="shared" si="0"/>
        <v>0</v>
      </c>
    </row>
    <row r="19" spans="1:6" x14ac:dyDescent="0.2">
      <c r="A19" s="391">
        <v>7240</v>
      </c>
      <c r="B19" s="391" t="s">
        <v>615</v>
      </c>
      <c r="C19" s="398">
        <v>0</v>
      </c>
      <c r="D19" s="398">
        <v>0</v>
      </c>
      <c r="E19" s="398">
        <v>0</v>
      </c>
      <c r="F19" s="398">
        <f t="shared" si="0"/>
        <v>0</v>
      </c>
    </row>
    <row r="20" spans="1:6" x14ac:dyDescent="0.2">
      <c r="A20" s="391">
        <v>7250</v>
      </c>
      <c r="B20" s="391" t="s">
        <v>616</v>
      </c>
      <c r="C20" s="398">
        <v>0</v>
      </c>
      <c r="D20" s="398">
        <v>0</v>
      </c>
      <c r="E20" s="398">
        <v>0</v>
      </c>
      <c r="F20" s="398">
        <f t="shared" si="0"/>
        <v>0</v>
      </c>
    </row>
    <row r="21" spans="1:6" x14ac:dyDescent="0.2">
      <c r="A21" s="391">
        <v>7260</v>
      </c>
      <c r="B21" s="391" t="s">
        <v>617</v>
      </c>
      <c r="C21" s="398">
        <v>0</v>
      </c>
      <c r="D21" s="398">
        <v>0</v>
      </c>
      <c r="E21" s="398">
        <v>0</v>
      </c>
      <c r="F21" s="398">
        <f t="shared" si="0"/>
        <v>0</v>
      </c>
    </row>
    <row r="22" spans="1:6" x14ac:dyDescent="0.2">
      <c r="A22" s="391">
        <v>7310</v>
      </c>
      <c r="B22" s="391" t="s">
        <v>618</v>
      </c>
      <c r="C22" s="398">
        <v>0</v>
      </c>
      <c r="D22" s="398">
        <v>0</v>
      </c>
      <c r="E22" s="398">
        <v>0</v>
      </c>
      <c r="F22" s="398">
        <f t="shared" si="0"/>
        <v>0</v>
      </c>
    </row>
    <row r="23" spans="1:6" x14ac:dyDescent="0.2">
      <c r="A23" s="391">
        <v>7320</v>
      </c>
      <c r="B23" s="391" t="s">
        <v>619</v>
      </c>
      <c r="C23" s="398">
        <v>0</v>
      </c>
      <c r="D23" s="398">
        <v>0</v>
      </c>
      <c r="E23" s="398">
        <v>0</v>
      </c>
      <c r="F23" s="398">
        <f t="shared" si="0"/>
        <v>0</v>
      </c>
    </row>
    <row r="24" spans="1:6" x14ac:dyDescent="0.2">
      <c r="A24" s="391">
        <v>7330</v>
      </c>
      <c r="B24" s="391" t="s">
        <v>620</v>
      </c>
      <c r="C24" s="398">
        <v>0</v>
      </c>
      <c r="D24" s="398">
        <v>0</v>
      </c>
      <c r="E24" s="398">
        <v>0</v>
      </c>
      <c r="F24" s="398">
        <f t="shared" si="0"/>
        <v>0</v>
      </c>
    </row>
    <row r="25" spans="1:6" x14ac:dyDescent="0.2">
      <c r="A25" s="391">
        <v>7340</v>
      </c>
      <c r="B25" s="391" t="s">
        <v>621</v>
      </c>
      <c r="C25" s="398">
        <v>0</v>
      </c>
      <c r="D25" s="398">
        <v>0</v>
      </c>
      <c r="E25" s="398">
        <v>0</v>
      </c>
      <c r="F25" s="398">
        <f t="shared" si="0"/>
        <v>0</v>
      </c>
    </row>
    <row r="26" spans="1:6" x14ac:dyDescent="0.2">
      <c r="A26" s="391">
        <v>7350</v>
      </c>
      <c r="B26" s="391" t="s">
        <v>622</v>
      </c>
      <c r="C26" s="398">
        <v>0</v>
      </c>
      <c r="D26" s="398">
        <v>0</v>
      </c>
      <c r="E26" s="398">
        <v>0</v>
      </c>
      <c r="F26" s="398">
        <f t="shared" si="0"/>
        <v>0</v>
      </c>
    </row>
    <row r="27" spans="1:6" x14ac:dyDescent="0.2">
      <c r="A27" s="391">
        <v>7360</v>
      </c>
      <c r="B27" s="391" t="s">
        <v>623</v>
      </c>
      <c r="C27" s="398">
        <v>0</v>
      </c>
      <c r="D27" s="398">
        <v>0</v>
      </c>
      <c r="E27" s="398">
        <v>0</v>
      </c>
      <c r="F27" s="398">
        <f t="shared" si="0"/>
        <v>0</v>
      </c>
    </row>
    <row r="28" spans="1:6" x14ac:dyDescent="0.2">
      <c r="A28" s="391">
        <v>7410</v>
      </c>
      <c r="B28" s="391" t="s">
        <v>624</v>
      </c>
      <c r="C28" s="398">
        <v>0</v>
      </c>
      <c r="D28" s="398">
        <v>0</v>
      </c>
      <c r="E28" s="398">
        <v>0</v>
      </c>
      <c r="F28" s="398">
        <f t="shared" si="0"/>
        <v>0</v>
      </c>
    </row>
    <row r="29" spans="1:6" x14ac:dyDescent="0.2">
      <c r="A29" s="391">
        <v>7420</v>
      </c>
      <c r="B29" s="391" t="s">
        <v>625</v>
      </c>
      <c r="C29" s="398">
        <v>0</v>
      </c>
      <c r="D29" s="398">
        <v>0</v>
      </c>
      <c r="E29" s="398">
        <v>0</v>
      </c>
      <c r="F29" s="398">
        <f t="shared" si="0"/>
        <v>0</v>
      </c>
    </row>
    <row r="30" spans="1:6" x14ac:dyDescent="0.2">
      <c r="A30" s="391">
        <v>7510</v>
      </c>
      <c r="B30" s="391" t="s">
        <v>626</v>
      </c>
      <c r="C30" s="398">
        <v>0</v>
      </c>
      <c r="D30" s="398">
        <v>0</v>
      </c>
      <c r="E30" s="398">
        <v>0</v>
      </c>
      <c r="F30" s="398">
        <f t="shared" si="0"/>
        <v>0</v>
      </c>
    </row>
    <row r="31" spans="1:6" x14ac:dyDescent="0.2">
      <c r="A31" s="391">
        <v>7520</v>
      </c>
      <c r="B31" s="391" t="s">
        <v>627</v>
      </c>
      <c r="C31" s="398">
        <v>0</v>
      </c>
      <c r="D31" s="398">
        <v>0</v>
      </c>
      <c r="E31" s="398">
        <v>0</v>
      </c>
      <c r="F31" s="398">
        <f t="shared" si="0"/>
        <v>0</v>
      </c>
    </row>
    <row r="32" spans="1:6" x14ac:dyDescent="0.2">
      <c r="A32" s="391">
        <v>7610</v>
      </c>
      <c r="B32" s="391" t="s">
        <v>628</v>
      </c>
      <c r="C32" s="398">
        <v>0</v>
      </c>
      <c r="D32" s="398">
        <v>0</v>
      </c>
      <c r="E32" s="398">
        <v>0</v>
      </c>
      <c r="F32" s="398">
        <f t="shared" si="0"/>
        <v>0</v>
      </c>
    </row>
    <row r="33" spans="1:6" x14ac:dyDescent="0.2">
      <c r="A33" s="391">
        <v>7620</v>
      </c>
      <c r="B33" s="391" t="s">
        <v>629</v>
      </c>
      <c r="C33" s="398">
        <v>0</v>
      </c>
      <c r="D33" s="398">
        <v>0</v>
      </c>
      <c r="E33" s="398">
        <v>0</v>
      </c>
      <c r="F33" s="398">
        <f t="shared" si="0"/>
        <v>0</v>
      </c>
    </row>
    <row r="34" spans="1:6" x14ac:dyDescent="0.2">
      <c r="A34" s="391">
        <v>7630</v>
      </c>
      <c r="B34" s="391" t="s">
        <v>630</v>
      </c>
      <c r="C34" s="398">
        <v>0</v>
      </c>
      <c r="D34" s="398">
        <v>0</v>
      </c>
      <c r="E34" s="398">
        <v>0</v>
      </c>
      <c r="F34" s="398">
        <f t="shared" si="0"/>
        <v>0</v>
      </c>
    </row>
    <row r="35" spans="1:6" x14ac:dyDescent="0.2">
      <c r="A35" s="391">
        <v>7640</v>
      </c>
      <c r="B35" s="391" t="s">
        <v>631</v>
      </c>
      <c r="C35" s="398">
        <v>0</v>
      </c>
      <c r="D35" s="398">
        <v>0</v>
      </c>
      <c r="E35" s="398">
        <v>0</v>
      </c>
      <c r="F35" s="398">
        <f t="shared" si="0"/>
        <v>0</v>
      </c>
    </row>
    <row r="36" spans="1:6" x14ac:dyDescent="0.2">
      <c r="C36" s="399"/>
      <c r="D36" s="399"/>
      <c r="E36" s="399"/>
      <c r="F36" s="399"/>
    </row>
    <row r="37" spans="1:6" s="397" customFormat="1" x14ac:dyDescent="0.2">
      <c r="A37" s="396">
        <v>8000</v>
      </c>
      <c r="B37" s="397" t="s">
        <v>632</v>
      </c>
    </row>
    <row r="38" spans="1:6" x14ac:dyDescent="0.2">
      <c r="C38" s="399"/>
      <c r="D38" s="399"/>
      <c r="E38" s="399"/>
      <c r="F38" s="399"/>
    </row>
    <row r="39" spans="1:6" x14ac:dyDescent="0.2">
      <c r="B39" s="506" t="s">
        <v>633</v>
      </c>
      <c r="C39" s="506"/>
      <c r="D39" s="399"/>
      <c r="E39" s="399"/>
      <c r="F39" s="399"/>
    </row>
    <row r="40" spans="1:6" x14ac:dyDescent="0.2">
      <c r="B40" s="400" t="s">
        <v>100</v>
      </c>
      <c r="C40" s="401">
        <f>H1</f>
        <v>2025</v>
      </c>
      <c r="D40" s="399"/>
      <c r="E40" s="399"/>
      <c r="F40" s="399"/>
    </row>
    <row r="41" spans="1:6" x14ac:dyDescent="0.2">
      <c r="A41" s="391">
        <v>8110</v>
      </c>
      <c r="B41" s="402" t="s">
        <v>634</v>
      </c>
      <c r="C41" s="403">
        <v>9000060</v>
      </c>
      <c r="D41" s="399"/>
      <c r="E41" s="399"/>
      <c r="F41" s="399"/>
    </row>
    <row r="42" spans="1:6" x14ac:dyDescent="0.2">
      <c r="A42" s="391">
        <v>8120</v>
      </c>
      <c r="B42" s="402" t="s">
        <v>635</v>
      </c>
      <c r="C42" s="403">
        <v>9000283.4299999997</v>
      </c>
      <c r="D42" s="399"/>
      <c r="E42" s="399"/>
      <c r="F42" s="399"/>
    </row>
    <row r="43" spans="1:6" x14ac:dyDescent="0.2">
      <c r="A43" s="391">
        <v>8130</v>
      </c>
      <c r="B43" s="402" t="s">
        <v>636</v>
      </c>
      <c r="C43" s="403">
        <v>-6000000</v>
      </c>
      <c r="D43" s="399"/>
      <c r="E43" s="399"/>
      <c r="F43" s="399"/>
    </row>
    <row r="44" spans="1:6" x14ac:dyDescent="0.2">
      <c r="A44" s="391">
        <v>8140</v>
      </c>
      <c r="B44" s="402" t="s">
        <v>637</v>
      </c>
      <c r="C44" s="403">
        <v>0</v>
      </c>
      <c r="D44" s="399"/>
      <c r="E44" s="399"/>
      <c r="F44" s="399"/>
    </row>
    <row r="45" spans="1:6" x14ac:dyDescent="0.2">
      <c r="A45" s="391">
        <v>8150</v>
      </c>
      <c r="B45" s="402" t="s">
        <v>638</v>
      </c>
      <c r="C45" s="403">
        <v>-12000343.43</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639</v>
      </c>
      <c r="C48" s="506"/>
    </row>
    <row r="49" spans="1:3" x14ac:dyDescent="0.2">
      <c r="B49" s="408" t="s">
        <v>100</v>
      </c>
      <c r="C49" s="401">
        <f>H1</f>
        <v>2025</v>
      </c>
    </row>
    <row r="50" spans="1:3" x14ac:dyDescent="0.2">
      <c r="A50" s="391">
        <v>8210</v>
      </c>
      <c r="B50" s="402" t="s">
        <v>640</v>
      </c>
      <c r="C50" s="409">
        <v>-9000060</v>
      </c>
    </row>
    <row r="51" spans="1:3" x14ac:dyDescent="0.2">
      <c r="A51" s="391">
        <v>8220</v>
      </c>
      <c r="B51" s="402" t="s">
        <v>641</v>
      </c>
      <c r="C51" s="409">
        <v>3148718.24</v>
      </c>
    </row>
    <row r="52" spans="1:3" x14ac:dyDescent="0.2">
      <c r="A52" s="391">
        <v>8230</v>
      </c>
      <c r="B52" s="402" t="s">
        <v>642</v>
      </c>
      <c r="C52" s="409">
        <v>-6169873.2400000002</v>
      </c>
    </row>
    <row r="53" spans="1:3" x14ac:dyDescent="0.2">
      <c r="A53" s="391">
        <v>8240</v>
      </c>
      <c r="B53" s="402" t="s">
        <v>643</v>
      </c>
      <c r="C53" s="409">
        <v>0</v>
      </c>
    </row>
    <row r="54" spans="1:3" x14ac:dyDescent="0.2">
      <c r="A54" s="391">
        <v>8250</v>
      </c>
      <c r="B54" s="402" t="s">
        <v>644</v>
      </c>
      <c r="C54" s="409">
        <v>0</v>
      </c>
    </row>
    <row r="55" spans="1:3" x14ac:dyDescent="0.2">
      <c r="A55" s="391">
        <v>8260</v>
      </c>
      <c r="B55" s="402" t="s">
        <v>645</v>
      </c>
      <c r="C55" s="409">
        <v>0</v>
      </c>
    </row>
    <row r="56" spans="1:3" x14ac:dyDescent="0.2">
      <c r="A56" s="391">
        <v>8270</v>
      </c>
      <c r="B56" s="402" t="s">
        <v>646</v>
      </c>
      <c r="C56" s="409">
        <v>12021215</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28" t="s">
        <v>680</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681</v>
      </c>
      <c r="B3" s="428"/>
      <c r="C3" s="428"/>
      <c r="D3" s="428"/>
      <c r="E3" s="428"/>
      <c r="F3" s="428"/>
      <c r="G3" s="428"/>
      <c r="H3" s="428"/>
      <c r="I3" s="428"/>
      <c r="J3" s="428"/>
      <c r="K3" s="1" t="s">
        <v>4</v>
      </c>
      <c r="L3" s="2">
        <v>2</v>
      </c>
    </row>
    <row r="4" spans="1:13" ht="12" thickBot="1" x14ac:dyDescent="0.25"/>
    <row r="5" spans="1:13" ht="15.75" customHeight="1" thickBot="1" x14ac:dyDescent="0.25">
      <c r="A5" s="429" t="s">
        <v>5</v>
      </c>
      <c r="B5" s="437" t="s">
        <v>272</v>
      </c>
      <c r="C5" s="433">
        <v>2022</v>
      </c>
      <c r="D5" s="434"/>
      <c r="E5" s="434"/>
      <c r="F5" s="87"/>
      <c r="G5" s="435" t="s">
        <v>287</v>
      </c>
      <c r="H5" s="433">
        <v>2021</v>
      </c>
      <c r="I5" s="434"/>
      <c r="J5" s="434"/>
      <c r="K5" s="88"/>
      <c r="L5" s="435" t="s">
        <v>287</v>
      </c>
      <c r="M5" s="431" t="s">
        <v>272</v>
      </c>
    </row>
    <row r="6" spans="1:13" ht="12" thickBot="1" x14ac:dyDescent="0.25">
      <c r="A6" s="430"/>
      <c r="B6" s="438"/>
      <c r="C6" s="98" t="s">
        <v>273</v>
      </c>
      <c r="D6" s="99" t="s">
        <v>286</v>
      </c>
      <c r="E6" s="99" t="s">
        <v>273</v>
      </c>
      <c r="F6" s="99" t="s">
        <v>286</v>
      </c>
      <c r="G6" s="436"/>
      <c r="H6" s="98" t="s">
        <v>273</v>
      </c>
      <c r="I6" s="99" t="s">
        <v>286</v>
      </c>
      <c r="J6" s="99" t="s">
        <v>273</v>
      </c>
      <c r="K6" s="99" t="s">
        <v>286</v>
      </c>
      <c r="L6" s="436"/>
      <c r="M6" s="432"/>
    </row>
    <row r="7" spans="1:13" ht="12" thickBot="1" x14ac:dyDescent="0.25">
      <c r="A7" s="97" t="s">
        <v>9</v>
      </c>
      <c r="B7" s="220" t="s">
        <v>205</v>
      </c>
      <c r="C7" s="250" t="s">
        <v>285</v>
      </c>
      <c r="D7" s="252">
        <f>IF(ACT!B68&gt;0,ACT!B68,ACT!B68*-1)</f>
        <v>20408.570000000298</v>
      </c>
      <c r="E7" s="251" t="s">
        <v>274</v>
      </c>
      <c r="F7" s="101">
        <f>IF(ESF!E36&gt;0,ESF!E36,ESF!E36*-1)</f>
        <v>20408.57</v>
      </c>
      <c r="G7" s="102">
        <f>ROUND(D7-F7,2)</f>
        <v>0</v>
      </c>
      <c r="H7" s="103" t="s">
        <v>284</v>
      </c>
      <c r="I7" s="104">
        <f>IF(ACT!C68&gt;0,ACT!C68,ACT!C68*-1)</f>
        <v>118157.52999999747</v>
      </c>
      <c r="J7" s="105" t="s">
        <v>274</v>
      </c>
      <c r="K7" s="218">
        <f>IF(ESF!F36&gt;0,ESF!F36,ESF!F36*-1)</f>
        <v>33305.19</v>
      </c>
      <c r="L7" s="106">
        <f>ROUND(I7-K7,2)</f>
        <v>84852.34</v>
      </c>
      <c r="M7" s="190" t="s">
        <v>205</v>
      </c>
    </row>
    <row r="8" spans="1:13" ht="12" thickBot="1" x14ac:dyDescent="0.25">
      <c r="A8" s="89" t="s">
        <v>12</v>
      </c>
      <c r="B8" s="226" t="s">
        <v>205</v>
      </c>
      <c r="C8" s="107" t="s">
        <v>285</v>
      </c>
      <c r="D8" s="101">
        <f>IF(ACT!B68&gt;0,ACT!B68,ACT!B68*-1)</f>
        <v>20408.570000000298</v>
      </c>
      <c r="E8" s="109" t="s">
        <v>288</v>
      </c>
      <c r="F8" s="108">
        <f>IF(VHP!D28&gt;0,VHP!D28,VHP!D28*-1)</f>
        <v>20408.57</v>
      </c>
      <c r="G8" s="110">
        <f>ROUND(D8-F8,2)</f>
        <v>0</v>
      </c>
      <c r="H8" s="448"/>
      <c r="I8" s="449"/>
      <c r="J8" s="449"/>
      <c r="K8" s="449"/>
      <c r="L8" s="450"/>
      <c r="M8" s="191" t="s">
        <v>205</v>
      </c>
    </row>
    <row r="9" spans="1:13" ht="12" thickBot="1" x14ac:dyDescent="0.25">
      <c r="A9" s="89" t="s">
        <v>15</v>
      </c>
      <c r="B9" s="226" t="s">
        <v>205</v>
      </c>
      <c r="C9" s="439"/>
      <c r="D9" s="440"/>
      <c r="E9" s="440"/>
      <c r="F9" s="111"/>
      <c r="G9" s="112"/>
      <c r="H9" s="113" t="s">
        <v>284</v>
      </c>
      <c r="I9" s="114">
        <f>IF(ACT!C68&gt;0,ACT!C68,ACT!C68*-1)</f>
        <v>118157.52999999747</v>
      </c>
      <c r="J9" s="115" t="s">
        <v>288</v>
      </c>
      <c r="K9" s="114">
        <f>IF(VHP!D10&gt;0,VHP!D10,VHP!D10*-1)</f>
        <v>33305.19</v>
      </c>
      <c r="L9" s="116">
        <f>ROUND(I9-K9,2)</f>
        <v>84852.34</v>
      </c>
      <c r="M9" s="191" t="s">
        <v>205</v>
      </c>
    </row>
    <row r="10" spans="1:13" ht="12" thickBot="1" x14ac:dyDescent="0.25">
      <c r="A10" s="89" t="s">
        <v>17</v>
      </c>
      <c r="B10" s="226" t="s">
        <v>205</v>
      </c>
      <c r="C10" s="117"/>
      <c r="D10" s="118"/>
      <c r="E10" s="119" t="s">
        <v>288</v>
      </c>
      <c r="F10" s="108">
        <f>IF(VHP!D29&gt;0,VHP!D29,VHP!D29*-1)</f>
        <v>33305.19</v>
      </c>
      <c r="G10" s="121"/>
      <c r="H10" s="113" t="s">
        <v>284</v>
      </c>
      <c r="I10" s="104">
        <f>IF(ACT!C68&gt;0,ACT!C68,ACT!C68*-1)</f>
        <v>118157.52999999747</v>
      </c>
      <c r="J10" s="122"/>
      <c r="K10" s="123"/>
      <c r="L10" s="116">
        <f>ROUND(F10-I10,2)</f>
        <v>-84852.34</v>
      </c>
      <c r="M10" s="191" t="s">
        <v>205</v>
      </c>
    </row>
    <row r="11" spans="1:13" ht="12" thickBot="1" x14ac:dyDescent="0.25">
      <c r="A11" s="89" t="s">
        <v>19</v>
      </c>
      <c r="B11" s="226" t="s">
        <v>205</v>
      </c>
      <c r="C11" s="113" t="s">
        <v>274</v>
      </c>
      <c r="D11" s="124">
        <f>IF(ESF!E36&gt;0,ESF!E36,ESF!E36*-1)</f>
        <v>20408.57</v>
      </c>
      <c r="E11" s="125" t="s">
        <v>284</v>
      </c>
      <c r="F11" s="126">
        <f>IF(ACT!B68&gt;0,ACT!B68,ACT!B68*-1)</f>
        <v>20408.570000000298</v>
      </c>
      <c r="G11" s="127">
        <f t="shared" ref="G11:G28" si="0">ROUND(D11-F11,2)</f>
        <v>0</v>
      </c>
      <c r="H11" s="113" t="s">
        <v>274</v>
      </c>
      <c r="I11" s="128">
        <f>IF(ESF!F36&gt;0,ESF!F36,ESF!F36*-1)</f>
        <v>33305.19</v>
      </c>
      <c r="J11" s="115" t="s">
        <v>284</v>
      </c>
      <c r="K11" s="114">
        <f>IF(ACT!C68&gt;0,ACT!C68,ACT!C68*-1)</f>
        <v>118157.52999999747</v>
      </c>
      <c r="L11" s="116">
        <f>ROUND(I11-K11,2)</f>
        <v>-84852.34</v>
      </c>
      <c r="M11" s="191" t="s">
        <v>205</v>
      </c>
    </row>
    <row r="12" spans="1:13" x14ac:dyDescent="0.2">
      <c r="A12" s="90" t="s">
        <v>22</v>
      </c>
      <c r="B12" s="228" t="s">
        <v>162</v>
      </c>
      <c r="C12" s="129" t="s">
        <v>274</v>
      </c>
      <c r="D12" s="130">
        <f>IF(ESF!B5&gt;0,ESF!B5,ESF!B5*-1)</f>
        <v>148846.67000000001</v>
      </c>
      <c r="E12" s="131" t="s">
        <v>275</v>
      </c>
      <c r="F12" s="253">
        <f>IF(EAA!E5&gt;0,EAA!E5,EAA!E5*-1)</f>
        <v>148846.66999999806</v>
      </c>
      <c r="G12" s="133">
        <f t="shared" si="0"/>
        <v>0</v>
      </c>
      <c r="H12" s="134" t="s">
        <v>274</v>
      </c>
      <c r="I12" s="254">
        <f>IF(ESF!C5&gt;0,ESF!C5,ESF!C5*-1)</f>
        <v>169873.24</v>
      </c>
      <c r="J12" s="135" t="s">
        <v>275</v>
      </c>
      <c r="K12" s="178">
        <f>IF(EAA!B5&gt;0,EAA!B5,EAA!B5*-1)</f>
        <v>169873.24</v>
      </c>
      <c r="L12" s="137">
        <f t="shared" ref="L12:L43" si="1">ROUND(I12-K12,2)</f>
        <v>0</v>
      </c>
      <c r="M12" s="192" t="s">
        <v>162</v>
      </c>
    </row>
    <row r="13" spans="1:13" x14ac:dyDescent="0.2">
      <c r="A13" s="91"/>
      <c r="B13" s="219" t="s">
        <v>164</v>
      </c>
      <c r="C13" s="138" t="s">
        <v>274</v>
      </c>
      <c r="D13" s="139">
        <f>IF(ESF!B6&gt;0,ESF!B6,ESF!B6*-1)</f>
        <v>3000000</v>
      </c>
      <c r="E13" s="140" t="s">
        <v>275</v>
      </c>
      <c r="F13" s="120">
        <f>IF(EAA!E6&gt;0,EAA!E6,EAA!E6*-1)</f>
        <v>3000000</v>
      </c>
      <c r="G13" s="141">
        <f t="shared" si="0"/>
        <v>0</v>
      </c>
      <c r="H13" s="142" t="s">
        <v>274</v>
      </c>
      <c r="I13" s="143">
        <f>IF(ESF!C6&gt;0,ESF!C6,ESF!C6*-1)</f>
        <v>3000000</v>
      </c>
      <c r="J13" s="119" t="s">
        <v>275</v>
      </c>
      <c r="K13" s="143">
        <f>IF(EAA!B6&gt;0,EAA!B6,EAA!B6*-1)</f>
        <v>3000000</v>
      </c>
      <c r="L13" s="144">
        <f t="shared" si="1"/>
        <v>0</v>
      </c>
      <c r="M13" s="193" t="s">
        <v>164</v>
      </c>
    </row>
    <row r="14" spans="1:13" x14ac:dyDescent="0.2">
      <c r="A14" s="91"/>
      <c r="B14" s="219" t="s">
        <v>166</v>
      </c>
      <c r="C14" s="138" t="s">
        <v>274</v>
      </c>
      <c r="D14" s="139">
        <f>IF(ESF!B7&gt;0,ESF!B7,ESF!B7*-1)</f>
        <v>0</v>
      </c>
      <c r="E14" s="140" t="s">
        <v>275</v>
      </c>
      <c r="F14" s="120">
        <f>IF(EAA!E7&gt;0,EAA!E7,EAA!E7*-1)</f>
        <v>0</v>
      </c>
      <c r="G14" s="141">
        <f t="shared" si="0"/>
        <v>0</v>
      </c>
      <c r="H14" s="142" t="s">
        <v>274</v>
      </c>
      <c r="I14" s="143">
        <f>IF(ESF!C7&gt;0,ESF!C7,ESF!C7*-1)</f>
        <v>0</v>
      </c>
      <c r="J14" s="119" t="s">
        <v>275</v>
      </c>
      <c r="K14" s="143">
        <f>IF(EAA!B7&gt;0,EAA!B7,EAA!B7*-1)</f>
        <v>0</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0</v>
      </c>
      <c r="E16" s="140" t="s">
        <v>275</v>
      </c>
      <c r="F16" s="120">
        <f>IF(EAA!E9&gt;0,EAA!E9,EAA!E9*-1)</f>
        <v>0</v>
      </c>
      <c r="G16" s="141">
        <f t="shared" si="0"/>
        <v>0</v>
      </c>
      <c r="H16" s="142" t="s">
        <v>274</v>
      </c>
      <c r="I16" s="143">
        <f>IF(ESF!C9&gt;0,ESF!C9,ESF!C9*-1)</f>
        <v>0</v>
      </c>
      <c r="J16" s="119" t="s">
        <v>275</v>
      </c>
      <c r="K16" s="143">
        <f>IF(EAA!B9&gt;0,EAA!B9,EAA!B9*-1)</f>
        <v>0</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0</v>
      </c>
      <c r="E21" s="140" t="s">
        <v>275</v>
      </c>
      <c r="F21" s="120">
        <f>IF(EAA!E15&gt;0,EAA!E15,EAA!E15*-1)</f>
        <v>0</v>
      </c>
      <c r="G21" s="141">
        <f t="shared" si="0"/>
        <v>0</v>
      </c>
      <c r="H21" s="142" t="s">
        <v>274</v>
      </c>
      <c r="I21" s="143">
        <f>IF(ESF!C18&gt;0,ESF!C18,ESF!C18*-1)</f>
        <v>0</v>
      </c>
      <c r="J21" s="119" t="s">
        <v>275</v>
      </c>
      <c r="K21" s="143">
        <f>IF(EAA!B15&gt;0,EAA!B15,EAA!B15*-1)</f>
        <v>0</v>
      </c>
      <c r="L21" s="144">
        <f t="shared" si="1"/>
        <v>0</v>
      </c>
      <c r="M21" s="193" t="s">
        <v>184</v>
      </c>
    </row>
    <row r="22" spans="1:13" x14ac:dyDescent="0.2">
      <c r="A22" s="91"/>
      <c r="B22" s="219" t="s">
        <v>186</v>
      </c>
      <c r="C22" s="138" t="s">
        <v>274</v>
      </c>
      <c r="D22" s="139">
        <f>IF(ESF!B19&gt;0,ESF!B19,ESF!B19*-1)</f>
        <v>10877</v>
      </c>
      <c r="E22" s="140" t="s">
        <v>275</v>
      </c>
      <c r="F22" s="120">
        <f>IF(EAA!E16&gt;0,EAA!E16,EAA!E16*-1)</f>
        <v>10877</v>
      </c>
      <c r="G22" s="141">
        <f t="shared" si="0"/>
        <v>0</v>
      </c>
      <c r="H22" s="142" t="s">
        <v>274</v>
      </c>
      <c r="I22" s="143">
        <f>IF(ESF!C19&gt;0,ESF!C19,ESF!C19*-1)</f>
        <v>10877</v>
      </c>
      <c r="J22" s="119" t="s">
        <v>275</v>
      </c>
      <c r="K22" s="143">
        <f>IF(EAA!B16&gt;0,EAA!B16,EAA!B16*-1)</f>
        <v>10877</v>
      </c>
      <c r="L22" s="144">
        <f t="shared" si="1"/>
        <v>0</v>
      </c>
      <c r="M22" s="193" t="s">
        <v>186</v>
      </c>
    </row>
    <row r="23" spans="1:13" x14ac:dyDescent="0.2">
      <c r="A23" s="91"/>
      <c r="B23" s="219" t="s">
        <v>188</v>
      </c>
      <c r="C23" s="138" t="s">
        <v>274</v>
      </c>
      <c r="D23" s="139">
        <f>IF(ESF!B20&gt;0,ESF!B20,ESF!B20*-1)</f>
        <v>26050</v>
      </c>
      <c r="E23" s="140" t="s">
        <v>275</v>
      </c>
      <c r="F23" s="120">
        <f>IF(EAA!E17&gt;0,EAA!E17,EAA!E17*-1)</f>
        <v>26050</v>
      </c>
      <c r="G23" s="141">
        <f t="shared" si="0"/>
        <v>0</v>
      </c>
      <c r="H23" s="142" t="s">
        <v>274</v>
      </c>
      <c r="I23" s="143">
        <f>IF(ESF!C20&gt;0,ESF!C20,ESF!C20*-1)</f>
        <v>26050</v>
      </c>
      <c r="J23" s="119" t="s">
        <v>275</v>
      </c>
      <c r="K23" s="143">
        <f>IF(EAA!B17&gt;0,EAA!B17,EAA!B17*-1)</f>
        <v>26050</v>
      </c>
      <c r="L23" s="144">
        <f t="shared" si="1"/>
        <v>0</v>
      </c>
      <c r="M23" s="193" t="s">
        <v>188</v>
      </c>
    </row>
    <row r="24" spans="1:13" ht="22.5" x14ac:dyDescent="0.2">
      <c r="A24" s="91"/>
      <c r="B24" s="219" t="s">
        <v>190</v>
      </c>
      <c r="C24" s="138" t="s">
        <v>274</v>
      </c>
      <c r="D24" s="139">
        <f>IF(ESF!B21&gt;0,ESF!B21,ESF!B21*-1)</f>
        <v>26050</v>
      </c>
      <c r="E24" s="140" t="s">
        <v>275</v>
      </c>
      <c r="F24" s="120">
        <f>IF(EAA!E18&gt;0,EAA!E18,EAA!E18*-1)</f>
        <v>26050</v>
      </c>
      <c r="G24" s="141">
        <f t="shared" si="0"/>
        <v>0</v>
      </c>
      <c r="H24" s="142" t="s">
        <v>274</v>
      </c>
      <c r="I24" s="143">
        <f>IF(ESF!C21&gt;0,ESF!C21,ESF!C21*-1)</f>
        <v>26050</v>
      </c>
      <c r="J24" s="119" t="s">
        <v>275</v>
      </c>
      <c r="K24" s="143">
        <f>IF(EAA!B18&gt;0,EAA!B18,EAA!B18*-1)</f>
        <v>26050</v>
      </c>
      <c r="L24" s="144">
        <f t="shared" si="1"/>
        <v>0</v>
      </c>
      <c r="M24" s="193" t="s">
        <v>190</v>
      </c>
    </row>
    <row r="25" spans="1:13" x14ac:dyDescent="0.2">
      <c r="A25" s="91"/>
      <c r="B25" s="219" t="s">
        <v>192</v>
      </c>
      <c r="C25" s="138" t="s">
        <v>274</v>
      </c>
      <c r="D25" s="139">
        <f>IF(ESF!B22&gt;0,ESF!B22,ESF!B22*-1)</f>
        <v>0</v>
      </c>
      <c r="E25" s="140" t="s">
        <v>275</v>
      </c>
      <c r="F25" s="120">
        <f>IF(EAA!E19&gt;0,EAA!E19,EAA!E19*-1)</f>
        <v>0</v>
      </c>
      <c r="G25" s="141">
        <f t="shared" si="0"/>
        <v>0</v>
      </c>
      <c r="H25" s="142" t="s">
        <v>274</v>
      </c>
      <c r="I25" s="143">
        <f>IF(ESF!C22&gt;0,ESF!C22,ESF!C22*-1)</f>
        <v>0</v>
      </c>
      <c r="J25" s="119" t="s">
        <v>275</v>
      </c>
      <c r="K25" s="143">
        <f>IF(EAA!B19&gt;0,EAA!B19,EAA!B19*-1)</f>
        <v>0</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148846.67000000001</v>
      </c>
      <c r="E28" s="156" t="s">
        <v>276</v>
      </c>
      <c r="F28" s="124">
        <f>IF(EFE!B65&gt;0,EFE!B65,EFE!B65*-1)</f>
        <v>148846.67000000001</v>
      </c>
      <c r="G28" s="127">
        <f t="shared" si="0"/>
        <v>0</v>
      </c>
      <c r="H28" s="157"/>
      <c r="I28" s="158"/>
      <c r="J28" s="158"/>
      <c r="K28" s="158"/>
      <c r="L28" s="159"/>
      <c r="M28" s="191" t="s">
        <v>162</v>
      </c>
    </row>
    <row r="29" spans="1:13" ht="12" thickBot="1" x14ac:dyDescent="0.25">
      <c r="A29" s="89" t="s">
        <v>28</v>
      </c>
      <c r="B29" s="226" t="s">
        <v>162</v>
      </c>
      <c r="C29" s="448"/>
      <c r="D29" s="449"/>
      <c r="E29" s="449"/>
      <c r="F29" s="160"/>
      <c r="G29" s="161"/>
      <c r="H29" s="113" t="s">
        <v>274</v>
      </c>
      <c r="I29" s="114">
        <f>IF(ESF!C5&gt;0,ESF!C5,ESF!C5*-1)</f>
        <v>169873.24</v>
      </c>
      <c r="J29" s="115" t="s">
        <v>276</v>
      </c>
      <c r="K29" s="114">
        <f>IF(EFE!B63&gt;0,EFE!B63,EFE!B63*-1)</f>
        <v>169873.24</v>
      </c>
      <c r="L29" s="116">
        <f t="shared" si="1"/>
        <v>0</v>
      </c>
      <c r="M29" s="191" t="s">
        <v>162</v>
      </c>
    </row>
    <row r="30" spans="1:13" ht="12" thickBot="1" x14ac:dyDescent="0.25">
      <c r="A30" s="89" t="s">
        <v>30</v>
      </c>
      <c r="B30" s="226" t="s">
        <v>277</v>
      </c>
      <c r="C30" s="154" t="s">
        <v>274</v>
      </c>
      <c r="D30" s="124">
        <f>IF(ESF!B28&gt;0,ESF!B28,ESF!B28*-1)</f>
        <v>3159723.67</v>
      </c>
      <c r="E30" s="115" t="s">
        <v>274</v>
      </c>
      <c r="F30" s="124">
        <f>IF(ESF!E48&gt;0,ESF!E48,ESF!E48*-1)</f>
        <v>3159924.03</v>
      </c>
      <c r="G30" s="127">
        <f>ROUND(D30-F30,2)</f>
        <v>-200.36</v>
      </c>
      <c r="H30" s="113" t="s">
        <v>274</v>
      </c>
      <c r="I30" s="114">
        <f>IF(ESF!C28&gt;0,ESF!C28,ESF!C28*-1)</f>
        <v>3180750.24</v>
      </c>
      <c r="J30" s="115" t="s">
        <v>274</v>
      </c>
      <c r="K30" s="114">
        <f>IF(ESF!F48&gt;0,ESF!F48,ESF!F48*-1)</f>
        <v>3180750.7899999996</v>
      </c>
      <c r="L30" s="116">
        <f t="shared" si="1"/>
        <v>-0.55000000000000004</v>
      </c>
      <c r="M30" s="191" t="s">
        <v>277</v>
      </c>
    </row>
    <row r="31" spans="1:13" ht="12" thickBot="1" x14ac:dyDescent="0.25">
      <c r="A31" s="89" t="s">
        <v>33</v>
      </c>
      <c r="B31" s="226" t="s">
        <v>278</v>
      </c>
      <c r="C31" s="154" t="s">
        <v>274</v>
      </c>
      <c r="D31" s="124">
        <f>IF(ESF!E26&gt;0,ESF!E26,ESF!E26*-1)</f>
        <v>84234.34</v>
      </c>
      <c r="E31" s="115" t="s">
        <v>289</v>
      </c>
      <c r="F31" s="124">
        <f>IF(ADP!E34&gt;0,ADP!E34,ADP!E34*-1)</f>
        <v>84234.34</v>
      </c>
      <c r="G31" s="127">
        <f>ROUND(D31-F31,2)</f>
        <v>0</v>
      </c>
      <c r="H31" s="113" t="s">
        <v>274</v>
      </c>
      <c r="I31" s="114">
        <f>IF(ESF!F26&gt;0,ESF!F26,ESF!F26*-1)</f>
        <v>84852.34</v>
      </c>
      <c r="J31" s="115" t="s">
        <v>289</v>
      </c>
      <c r="K31" s="114">
        <f>IF(ADP!D34&gt;0,ADP!D34,ADP!D34*-1)</f>
        <v>84852.34</v>
      </c>
      <c r="L31" s="116">
        <f t="shared" si="1"/>
        <v>0</v>
      </c>
      <c r="M31" s="191" t="s">
        <v>278</v>
      </c>
    </row>
    <row r="32" spans="1:13" x14ac:dyDescent="0.2">
      <c r="A32" s="90" t="s">
        <v>36</v>
      </c>
      <c r="B32" s="230" t="s">
        <v>201</v>
      </c>
      <c r="C32" s="439"/>
      <c r="D32" s="440"/>
      <c r="E32" s="440"/>
      <c r="F32" s="440"/>
      <c r="G32" s="441"/>
      <c r="H32" s="134" t="s">
        <v>274</v>
      </c>
      <c r="I32" s="136">
        <f>IF(ESF!F30&gt;0,ESF!F30,ESF!F30*-1)</f>
        <v>0</v>
      </c>
      <c r="J32" s="135" t="s">
        <v>288</v>
      </c>
      <c r="K32" s="136">
        <f>IF(VHP!B4&gt;0,VHP!B4,VHP!B4*-1)</f>
        <v>0</v>
      </c>
      <c r="L32" s="137">
        <f t="shared" si="1"/>
        <v>0</v>
      </c>
      <c r="M32" s="195" t="s">
        <v>201</v>
      </c>
    </row>
    <row r="33" spans="1:15" ht="12" thickBot="1" x14ac:dyDescent="0.25">
      <c r="A33" s="92"/>
      <c r="B33" s="231" t="s">
        <v>201</v>
      </c>
      <c r="C33" s="442"/>
      <c r="D33" s="443"/>
      <c r="E33" s="443"/>
      <c r="F33" s="443"/>
      <c r="G33" s="444"/>
      <c r="H33" s="162" t="s">
        <v>274</v>
      </c>
      <c r="I33" s="152">
        <f>IF(ESF!F30&gt;0,ESF!F30,ESF!F30*-1)</f>
        <v>0</v>
      </c>
      <c r="J33" s="151" t="s">
        <v>288</v>
      </c>
      <c r="K33" s="152">
        <f>IF(VHP!F4&gt;0,VHP!F4,VHP!F4*-1)</f>
        <v>0</v>
      </c>
      <c r="L33" s="153">
        <f t="shared" si="1"/>
        <v>0</v>
      </c>
      <c r="M33" s="196" t="s">
        <v>201</v>
      </c>
    </row>
    <row r="34" spans="1:15" ht="12" thickBot="1" x14ac:dyDescent="0.25">
      <c r="A34" s="89" t="s">
        <v>39</v>
      </c>
      <c r="B34" s="232" t="s">
        <v>204</v>
      </c>
      <c r="C34" s="442"/>
      <c r="D34" s="443"/>
      <c r="E34" s="443"/>
      <c r="F34" s="443"/>
      <c r="G34" s="444"/>
      <c r="H34" s="113" t="s">
        <v>274</v>
      </c>
      <c r="I34" s="114">
        <f>IF(ESF!F35&gt;0,ESF!F35,ESF!F35*-1)</f>
        <v>3095898.4499999997</v>
      </c>
      <c r="J34" s="115" t="s">
        <v>288</v>
      </c>
      <c r="K34" s="114">
        <f>IF(VHP!F9&gt;0,VHP!F9,VHP!F9*-1)</f>
        <v>3095898.4499999997</v>
      </c>
      <c r="L34" s="116">
        <f t="shared" si="1"/>
        <v>0</v>
      </c>
      <c r="M34" s="197" t="s">
        <v>204</v>
      </c>
    </row>
    <row r="35" spans="1:15" ht="22.5" x14ac:dyDescent="0.2">
      <c r="A35" s="90" t="s">
        <v>41</v>
      </c>
      <c r="B35" s="233" t="s">
        <v>210</v>
      </c>
      <c r="C35" s="442"/>
      <c r="D35" s="443"/>
      <c r="E35" s="443"/>
      <c r="F35" s="443"/>
      <c r="G35" s="44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445"/>
      <c r="D36" s="446"/>
      <c r="E36" s="446"/>
      <c r="F36" s="446"/>
      <c r="G36" s="44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3075689.69</v>
      </c>
      <c r="E37" s="115" t="s">
        <v>288</v>
      </c>
      <c r="F37" s="124">
        <f>IF(VHP!F38&gt;0,VHP!F38,VHP!F38*-1)</f>
        <v>3075689.69</v>
      </c>
      <c r="G37" s="127">
        <f>ROUND(D37-F37,2)</f>
        <v>0</v>
      </c>
      <c r="H37" s="113" t="s">
        <v>274</v>
      </c>
      <c r="I37" s="114">
        <f>IF(ESF!F46&gt;0,ESF!F46,ESF!F46*-1)</f>
        <v>3095898.4499999997</v>
      </c>
      <c r="J37" s="115" t="s">
        <v>288</v>
      </c>
      <c r="K37" s="114">
        <f>IF(VHP!F20&gt;0,VHP!F20,VHP!F20*-1)</f>
        <v>3095898.4499999997</v>
      </c>
      <c r="L37" s="116">
        <f t="shared" si="1"/>
        <v>0</v>
      </c>
      <c r="M37" s="200" t="s">
        <v>279</v>
      </c>
    </row>
    <row r="38" spans="1:15" ht="22.5" x14ac:dyDescent="0.2">
      <c r="A38" s="90" t="s">
        <v>45</v>
      </c>
      <c r="B38" s="230" t="s">
        <v>280</v>
      </c>
      <c r="C38" s="439"/>
      <c r="D38" s="440"/>
      <c r="E38" s="440"/>
      <c r="F38" s="440"/>
      <c r="G38" s="441"/>
      <c r="H38" s="134" t="s">
        <v>288</v>
      </c>
      <c r="I38" s="136">
        <f>IF(VHP!B4&gt;0,VHP!B4,VHP!B4*-1)</f>
        <v>0</v>
      </c>
      <c r="J38" s="135" t="s">
        <v>274</v>
      </c>
      <c r="K38" s="136">
        <f>IF(ESF!F30&gt;0,ESF!F30,ESF!F30*-1)</f>
        <v>0</v>
      </c>
      <c r="L38" s="137">
        <f t="shared" si="1"/>
        <v>0</v>
      </c>
      <c r="M38" s="195" t="s">
        <v>280</v>
      </c>
    </row>
    <row r="39" spans="1:15" ht="23.25" thickBot="1" x14ac:dyDescent="0.25">
      <c r="A39" s="92"/>
      <c r="B39" s="231" t="s">
        <v>280</v>
      </c>
      <c r="C39" s="442"/>
      <c r="D39" s="443"/>
      <c r="E39" s="443"/>
      <c r="F39" s="443"/>
      <c r="G39" s="444"/>
      <c r="H39" s="162" t="s">
        <v>288</v>
      </c>
      <c r="I39" s="152">
        <f>IF(VHP!F4&gt;0,VHP!F4,VHP!F4*-1)</f>
        <v>0</v>
      </c>
      <c r="J39" s="151" t="s">
        <v>274</v>
      </c>
      <c r="K39" s="152">
        <f>IF(ESF!F30&gt;0,ESF!F30,ESF!F30*-1)</f>
        <v>0</v>
      </c>
      <c r="L39" s="153">
        <f t="shared" si="1"/>
        <v>0</v>
      </c>
      <c r="M39" s="196" t="s">
        <v>280</v>
      </c>
    </row>
    <row r="40" spans="1:15" ht="23.25" thickBot="1" x14ac:dyDescent="0.25">
      <c r="A40" s="89" t="s">
        <v>48</v>
      </c>
      <c r="B40" s="232" t="s">
        <v>281</v>
      </c>
      <c r="C40" s="442"/>
      <c r="D40" s="443"/>
      <c r="E40" s="443"/>
      <c r="F40" s="443"/>
      <c r="G40" s="444"/>
      <c r="H40" s="113" t="s">
        <v>288</v>
      </c>
      <c r="I40" s="114">
        <f>IF(VHP!F9&gt;0,VHP!F9,VHP!F9*-1)</f>
        <v>3095898.4499999997</v>
      </c>
      <c r="J40" s="115" t="s">
        <v>274</v>
      </c>
      <c r="K40" s="114">
        <f>IF(ESF!F35&gt;0,ESF!F35,ESF!F35*-1)</f>
        <v>3095898.4499999997</v>
      </c>
      <c r="L40" s="116">
        <f t="shared" si="1"/>
        <v>0</v>
      </c>
      <c r="M40" s="197" t="s">
        <v>281</v>
      </c>
    </row>
    <row r="41" spans="1:15" ht="22.5" x14ac:dyDescent="0.2">
      <c r="A41" s="90" t="s">
        <v>50</v>
      </c>
      <c r="B41" s="233" t="s">
        <v>282</v>
      </c>
      <c r="C41" s="442"/>
      <c r="D41" s="443"/>
      <c r="E41" s="443"/>
      <c r="F41" s="443"/>
      <c r="G41" s="44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445"/>
      <c r="D42" s="446"/>
      <c r="E42" s="446"/>
      <c r="F42" s="446"/>
      <c r="G42" s="44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3075689.69</v>
      </c>
      <c r="E43" s="115" t="s">
        <v>274</v>
      </c>
      <c r="F43" s="163">
        <f>IF(ESF!E46&gt;0,ESF!E46,ESF!E46*-1)</f>
        <v>3075689.69</v>
      </c>
      <c r="G43" s="127">
        <f t="shared" ref="G43:G49" si="2">ROUND(D43-F43,2)</f>
        <v>0</v>
      </c>
      <c r="H43" s="113" t="s">
        <v>288</v>
      </c>
      <c r="I43" s="114">
        <f>IF(VHP!F20&gt;0,VHP!F20,VHP!F20*-1)</f>
        <v>3095898.4499999997</v>
      </c>
      <c r="J43" s="115" t="s">
        <v>274</v>
      </c>
      <c r="K43" s="114">
        <f>IF(ESF!F46&gt;0,ESF!F46,ESF!F46*-1)</f>
        <v>3095898.4499999997</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439"/>
      <c r="I44" s="440"/>
      <c r="J44" s="440"/>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9"/>
      <c r="I45" s="440"/>
      <c r="J45" s="440"/>
      <c r="K45" s="440"/>
      <c r="L45" s="441"/>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442"/>
      <c r="I46" s="443"/>
      <c r="J46" s="443"/>
      <c r="K46" s="443"/>
      <c r="L46" s="44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42"/>
      <c r="I47" s="443"/>
      <c r="J47" s="443"/>
      <c r="K47" s="443"/>
      <c r="L47" s="444"/>
      <c r="M47" s="202" t="s">
        <v>207</v>
      </c>
    </row>
    <row r="48" spans="1:15" x14ac:dyDescent="0.2">
      <c r="A48" s="91"/>
      <c r="B48" s="220" t="s">
        <v>208</v>
      </c>
      <c r="C48" s="167" t="s">
        <v>288</v>
      </c>
      <c r="D48" s="120">
        <f>IF(VHP!D31&gt;0,VHP!D31,VHP!D31*-1)</f>
        <v>0</v>
      </c>
      <c r="E48" s="119" t="s">
        <v>290</v>
      </c>
      <c r="F48" s="168">
        <f>IF(CSF!$B54&gt;0,CSF!$B54,CSF!$C54)</f>
        <v>0</v>
      </c>
      <c r="G48" s="141">
        <f t="shared" si="2"/>
        <v>0</v>
      </c>
      <c r="H48" s="442"/>
      <c r="I48" s="443"/>
      <c r="J48" s="443"/>
      <c r="K48" s="443"/>
      <c r="L48" s="44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442"/>
      <c r="I49" s="443"/>
      <c r="J49" s="443"/>
      <c r="K49" s="443"/>
      <c r="L49" s="444"/>
      <c r="M49" s="204" t="s">
        <v>209</v>
      </c>
    </row>
    <row r="50" spans="1:13" ht="12" thickBot="1" x14ac:dyDescent="0.25">
      <c r="A50" s="89" t="s">
        <v>59</v>
      </c>
      <c r="B50" s="239" t="s">
        <v>206</v>
      </c>
      <c r="C50" s="113" t="s">
        <v>288</v>
      </c>
      <c r="D50" s="124">
        <f>IF(VHP!C29&gt;0,VHP!C29,VHP!C29*-1)</f>
        <v>33505</v>
      </c>
      <c r="E50" s="115" t="s">
        <v>290</v>
      </c>
      <c r="F50" s="163">
        <f>IF(CSF!$B52&gt;0,CSF!$B52,CSF!$C52)</f>
        <v>33505</v>
      </c>
      <c r="G50" s="127">
        <f t="shared" ref="G50:G55" si="3">ROUND(D50-F50,2)</f>
        <v>0</v>
      </c>
      <c r="H50" s="442"/>
      <c r="I50" s="443"/>
      <c r="J50" s="443"/>
      <c r="K50" s="443"/>
      <c r="L50" s="44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42"/>
      <c r="I51" s="443"/>
      <c r="J51" s="443"/>
      <c r="K51" s="443"/>
      <c r="L51" s="444"/>
      <c r="M51" s="206" t="s">
        <v>211</v>
      </c>
    </row>
    <row r="52" spans="1:13" ht="12" thickBot="1" x14ac:dyDescent="0.25">
      <c r="A52" s="96"/>
      <c r="B52" s="221" t="s">
        <v>212</v>
      </c>
      <c r="C52" s="170" t="s">
        <v>288</v>
      </c>
      <c r="D52" s="185">
        <f>IF(VHP!E36&gt;0,VHP!E36,VHP!E36*-1)</f>
        <v>0</v>
      </c>
      <c r="E52" s="172" t="s">
        <v>290</v>
      </c>
      <c r="F52" s="173">
        <f>IF(CSF!$B59&gt;0,CSF!$B59,CSF!$C59)</f>
        <v>0</v>
      </c>
      <c r="G52" s="174">
        <f t="shared" si="3"/>
        <v>0</v>
      </c>
      <c r="H52" s="442"/>
      <c r="I52" s="443"/>
      <c r="J52" s="443"/>
      <c r="K52" s="443"/>
      <c r="L52" s="444"/>
      <c r="M52" s="207" t="s">
        <v>212</v>
      </c>
    </row>
    <row r="53" spans="1:13" ht="12" thickBot="1" x14ac:dyDescent="0.25">
      <c r="A53" s="89" t="s">
        <v>70</v>
      </c>
      <c r="B53" s="239" t="s">
        <v>156</v>
      </c>
      <c r="C53" s="113" t="s">
        <v>288</v>
      </c>
      <c r="D53" s="124">
        <f>IF((VHP!D28+VHP!D29)&gt;0,VHP!D28+VHP!D29,(VHP!D28+VHP!D29)*-1)</f>
        <v>53713.760000000002</v>
      </c>
      <c r="E53" s="115" t="s">
        <v>290</v>
      </c>
      <c r="F53" s="163">
        <f>IF(CSF!$B51&gt;0,CSF!$B51,CSF!$C51)</f>
        <v>53713.760000000002</v>
      </c>
      <c r="G53" s="127">
        <f t="shared" si="3"/>
        <v>0</v>
      </c>
      <c r="H53" s="443"/>
      <c r="I53" s="443"/>
      <c r="J53" s="443"/>
      <c r="K53" s="443"/>
      <c r="L53" s="444"/>
      <c r="M53" s="205" t="s">
        <v>156</v>
      </c>
    </row>
    <row r="54" spans="1:13" ht="12" thickBot="1" x14ac:dyDescent="0.25">
      <c r="A54" s="93" t="s">
        <v>63</v>
      </c>
      <c r="B54" s="240" t="s">
        <v>156</v>
      </c>
      <c r="C54" s="134" t="s">
        <v>288</v>
      </c>
      <c r="D54" s="124">
        <f>IF(VHP!D28&gt;0,VHP!D28,VHP!D28*-1)</f>
        <v>20408.57</v>
      </c>
      <c r="E54" s="135" t="s">
        <v>274</v>
      </c>
      <c r="F54" s="164">
        <f>IF(ESF!E36&gt;0,ESF!E36,ESF!E36*-1)</f>
        <v>20408.57</v>
      </c>
      <c r="G54" s="133">
        <f t="shared" si="3"/>
        <v>0</v>
      </c>
      <c r="H54" s="442"/>
      <c r="I54" s="443"/>
      <c r="J54" s="443"/>
      <c r="K54" s="443"/>
      <c r="L54" s="444"/>
      <c r="M54" s="206" t="s">
        <v>156</v>
      </c>
    </row>
    <row r="55" spans="1:13" ht="12" thickBot="1" x14ac:dyDescent="0.25">
      <c r="A55" s="92"/>
      <c r="B55" s="238" t="s">
        <v>156</v>
      </c>
      <c r="C55" s="162" t="s">
        <v>288</v>
      </c>
      <c r="D55" s="148">
        <f>IF(VHP!D28&gt;0,VHP!D28,VHP!D28*-1)</f>
        <v>20408.57</v>
      </c>
      <c r="E55" s="151" t="s">
        <v>284</v>
      </c>
      <c r="F55" s="169">
        <f>IF(ACT!B68&gt;0,ACT!B68,ACT!B68*-1)</f>
        <v>20408.570000000298</v>
      </c>
      <c r="G55" s="149">
        <f t="shared" si="3"/>
        <v>0</v>
      </c>
      <c r="H55" s="445"/>
      <c r="I55" s="446"/>
      <c r="J55" s="446"/>
      <c r="K55" s="446"/>
      <c r="L55" s="447"/>
      <c r="M55" s="204" t="s">
        <v>156</v>
      </c>
    </row>
    <row r="56" spans="1:13" x14ac:dyDescent="0.2">
      <c r="A56" s="93" t="s">
        <v>66</v>
      </c>
      <c r="B56" s="246" t="s">
        <v>156</v>
      </c>
      <c r="C56" s="442"/>
      <c r="D56" s="443"/>
      <c r="E56" s="443"/>
      <c r="F56" s="175"/>
      <c r="G56" s="176"/>
      <c r="H56" s="177" t="s">
        <v>288</v>
      </c>
      <c r="I56" s="178">
        <f>IF(VHP!D10&gt;0,VHP!D10,VHP!D10*-1)</f>
        <v>33305.19</v>
      </c>
      <c r="J56" s="179" t="s">
        <v>274</v>
      </c>
      <c r="K56" s="178">
        <f>IF(ESF!F36&gt;0,ESF!F36,ESF!F36*-1)</f>
        <v>33305.19</v>
      </c>
      <c r="L56" s="180">
        <f t="shared" ref="L56:L57" si="4">ROUND(I56-K56,2)</f>
        <v>0</v>
      </c>
      <c r="M56" s="206" t="s">
        <v>156</v>
      </c>
    </row>
    <row r="57" spans="1:13" ht="12" thickBot="1" x14ac:dyDescent="0.25">
      <c r="A57" s="92"/>
      <c r="B57" s="247" t="s">
        <v>156</v>
      </c>
      <c r="C57" s="442"/>
      <c r="D57" s="443"/>
      <c r="E57" s="443"/>
      <c r="F57" s="175"/>
      <c r="G57" s="176"/>
      <c r="H57" s="167" t="s">
        <v>288</v>
      </c>
      <c r="I57" s="143">
        <f>IF(VHP!D10&gt;0,VHP!D10,VHP!D10*-1)</f>
        <v>33305.19</v>
      </c>
      <c r="J57" s="119" t="s">
        <v>284</v>
      </c>
      <c r="K57" s="181">
        <f>IF(ACT!C68&gt;0,ACT!C68,ACT!C68*-1)</f>
        <v>118157.52999999747</v>
      </c>
      <c r="L57" s="144">
        <f t="shared" si="4"/>
        <v>-84852.34</v>
      </c>
      <c r="M57" s="204" t="s">
        <v>156</v>
      </c>
    </row>
    <row r="58" spans="1:13" x14ac:dyDescent="0.2">
      <c r="A58" s="100" t="s">
        <v>68</v>
      </c>
      <c r="B58" s="248" t="s">
        <v>206</v>
      </c>
      <c r="C58" s="167" t="s">
        <v>288</v>
      </c>
      <c r="D58" s="120">
        <f>IF(VHP!D29&gt;0,VHP!D29,VHP!D29*-1)</f>
        <v>33305.19</v>
      </c>
      <c r="E58" s="175"/>
      <c r="F58" s="175"/>
      <c r="G58" s="175"/>
      <c r="H58" s="451"/>
      <c r="I58" s="452"/>
      <c r="J58" s="119" t="s">
        <v>274</v>
      </c>
      <c r="K58" s="143">
        <f>IF(ESF!F36&gt;0,ESF!F36,ESF!F36*-1)</f>
        <v>33305.19</v>
      </c>
      <c r="L58" s="144">
        <f>ROUND((D58-K58),2)</f>
        <v>0</v>
      </c>
      <c r="M58" s="208" t="s">
        <v>206</v>
      </c>
    </row>
    <row r="59" spans="1:13" ht="12" thickBot="1" x14ac:dyDescent="0.25">
      <c r="A59" s="92"/>
      <c r="B59" s="249" t="s">
        <v>206</v>
      </c>
      <c r="C59" s="170" t="s">
        <v>288</v>
      </c>
      <c r="D59" s="171">
        <f>IF(VHP!D29&gt;0,VHP!D29,VHP!D29*-1)</f>
        <v>33305.19</v>
      </c>
      <c r="E59" s="175"/>
      <c r="F59" s="175"/>
      <c r="G59" s="175"/>
      <c r="H59" s="445"/>
      <c r="I59" s="453"/>
      <c r="J59" s="172" t="s">
        <v>285</v>
      </c>
      <c r="K59" s="181">
        <f>IF(ACT!C68&gt;0,ACT!C68,ACT!C68*-1)</f>
        <v>118157.52999999747</v>
      </c>
      <c r="L59" s="182">
        <f>ROUND((D59-K59),2)</f>
        <v>-84852.34</v>
      </c>
      <c r="M59" s="203" t="s">
        <v>206</v>
      </c>
    </row>
    <row r="60" spans="1:13" ht="12" thickBot="1" x14ac:dyDescent="0.25">
      <c r="A60" s="95" t="s">
        <v>72</v>
      </c>
      <c r="B60" s="241" t="s">
        <v>162</v>
      </c>
      <c r="C60" s="113" t="s">
        <v>290</v>
      </c>
      <c r="D60" s="163">
        <f>IF(CSF!$B5&gt;0,CSF!$B5,CSF!$C5)</f>
        <v>21026.57</v>
      </c>
      <c r="E60" s="115" t="s">
        <v>276</v>
      </c>
      <c r="F60" s="163">
        <f>IF(EFE!B61&gt;0,EFE!B61,EFE!B61*-1)</f>
        <v>21026.570000000298</v>
      </c>
      <c r="G60" s="127">
        <f>ROUND(D60-F60,2)</f>
        <v>0</v>
      </c>
      <c r="H60" s="439"/>
      <c r="I60" s="440"/>
      <c r="J60" s="440"/>
      <c r="K60" s="440"/>
      <c r="L60" s="441"/>
      <c r="M60" s="209" t="s">
        <v>162</v>
      </c>
    </row>
    <row r="61" spans="1:13" x14ac:dyDescent="0.2">
      <c r="A61" s="93" t="s">
        <v>75</v>
      </c>
      <c r="B61" s="242" t="s">
        <v>162</v>
      </c>
      <c r="C61" s="134" t="s">
        <v>290</v>
      </c>
      <c r="D61" s="164">
        <f>IF(CSF!$B5&gt;0,CSF!$B5,CSF!$C5)</f>
        <v>21026.57</v>
      </c>
      <c r="E61" s="135" t="s">
        <v>275</v>
      </c>
      <c r="F61" s="164">
        <f>IF(EAA!F5&gt;0,EAA!F5,EAA!F5*-1)</f>
        <v>21026.570000001928</v>
      </c>
      <c r="G61" s="133">
        <f>ROUND(D61-F61,2)</f>
        <v>0</v>
      </c>
      <c r="H61" s="442"/>
      <c r="I61" s="443"/>
      <c r="J61" s="443"/>
      <c r="K61" s="443"/>
      <c r="L61" s="444"/>
      <c r="M61" s="210" t="s">
        <v>162</v>
      </c>
    </row>
    <row r="62" spans="1:13" x14ac:dyDescent="0.2">
      <c r="A62" s="96"/>
      <c r="B62" s="222" t="s">
        <v>164</v>
      </c>
      <c r="C62" s="167" t="s">
        <v>290</v>
      </c>
      <c r="D62" s="168">
        <f>IF(CSF!$B6&gt;0,CSF!$B6,CSF!$C6)</f>
        <v>0</v>
      </c>
      <c r="E62" s="119" t="s">
        <v>275</v>
      </c>
      <c r="F62" s="168">
        <f>IF(EAA!F6&gt;0,EAA!F6,EAA!F6*-1)</f>
        <v>0</v>
      </c>
      <c r="G62" s="141">
        <f>ROUND(D62-F62,2)</f>
        <v>0</v>
      </c>
      <c r="H62" s="442"/>
      <c r="I62" s="443"/>
      <c r="J62" s="443"/>
      <c r="K62" s="443"/>
      <c r="L62" s="444"/>
      <c r="M62" s="211" t="s">
        <v>164</v>
      </c>
    </row>
    <row r="63" spans="1:13" x14ac:dyDescent="0.2">
      <c r="A63" s="96"/>
      <c r="B63" s="222" t="s">
        <v>166</v>
      </c>
      <c r="C63" s="167" t="s">
        <v>290</v>
      </c>
      <c r="D63" s="168">
        <f>IF(CSF!$B7&gt;0,CSF!$B7,CSF!$C7)</f>
        <v>0</v>
      </c>
      <c r="E63" s="119" t="s">
        <v>275</v>
      </c>
      <c r="F63" s="168">
        <f>IF(EAA!F7&gt;0,EAA!F7,EAA!F7*-1)</f>
        <v>0</v>
      </c>
      <c r="G63" s="141">
        <f>ROUND(D63-F63,2)</f>
        <v>0</v>
      </c>
      <c r="H63" s="442"/>
      <c r="I63" s="443"/>
      <c r="J63" s="443"/>
      <c r="K63" s="443"/>
      <c r="L63" s="44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42"/>
      <c r="I64" s="443"/>
      <c r="J64" s="443"/>
      <c r="K64" s="443"/>
      <c r="L64" s="444"/>
      <c r="M64" s="211" t="s">
        <v>168</v>
      </c>
    </row>
    <row r="65" spans="1:13" x14ac:dyDescent="0.2">
      <c r="A65" s="96"/>
      <c r="B65" s="222" t="s">
        <v>170</v>
      </c>
      <c r="C65" s="167" t="s">
        <v>290</v>
      </c>
      <c r="D65" s="168">
        <f>IF(CSF!$B9&gt;0,CSF!$B9,CSF!$C9)</f>
        <v>0</v>
      </c>
      <c r="E65" s="119" t="s">
        <v>275</v>
      </c>
      <c r="F65" s="168">
        <f>IF(EAA!F9&gt;0,EAA!F9,EAA!F9*-1)</f>
        <v>0</v>
      </c>
      <c r="G65" s="141">
        <f t="shared" si="5"/>
        <v>0</v>
      </c>
      <c r="H65" s="442"/>
      <c r="I65" s="443"/>
      <c r="J65" s="443"/>
      <c r="K65" s="443"/>
      <c r="L65" s="444"/>
      <c r="M65" s="211" t="s">
        <v>170</v>
      </c>
    </row>
    <row r="66" spans="1:13" ht="22.5" x14ac:dyDescent="0.2">
      <c r="A66" s="96"/>
      <c r="B66" s="222" t="s">
        <v>172</v>
      </c>
      <c r="C66" s="167" t="s">
        <v>290</v>
      </c>
      <c r="D66" s="168">
        <f>IF(CSF!$B10&gt;0,CSF!$B10,CSF!$C10)</f>
        <v>0</v>
      </c>
      <c r="E66" s="119" t="s">
        <v>275</v>
      </c>
      <c r="F66" s="168">
        <f>IF(EAA!F10&gt;0,EAA!F10,EAA!F10*-1)</f>
        <v>0</v>
      </c>
      <c r="G66" s="141">
        <f t="shared" si="5"/>
        <v>0</v>
      </c>
      <c r="H66" s="442"/>
      <c r="I66" s="443"/>
      <c r="J66" s="443"/>
      <c r="K66" s="443"/>
      <c r="L66" s="444"/>
      <c r="M66" s="211" t="s">
        <v>172</v>
      </c>
    </row>
    <row r="67" spans="1:13" x14ac:dyDescent="0.2">
      <c r="A67" s="96"/>
      <c r="B67" s="222" t="s">
        <v>174</v>
      </c>
      <c r="C67" s="167" t="s">
        <v>290</v>
      </c>
      <c r="D67" s="168">
        <f>IF(CSF!$B11&gt;0,CSF!$B11,CSF!$C11)</f>
        <v>0</v>
      </c>
      <c r="E67" s="119" t="s">
        <v>275</v>
      </c>
      <c r="F67" s="168">
        <f>IF(EAA!F11&gt;0,EAA!F11,EAA!F11*-1)</f>
        <v>0</v>
      </c>
      <c r="G67" s="141">
        <f t="shared" si="5"/>
        <v>0</v>
      </c>
      <c r="H67" s="442"/>
      <c r="I67" s="443"/>
      <c r="J67" s="443"/>
      <c r="K67" s="443"/>
      <c r="L67" s="444"/>
      <c r="M67" s="211" t="s">
        <v>174</v>
      </c>
    </row>
    <row r="68" spans="1:13" x14ac:dyDescent="0.2">
      <c r="A68" s="96"/>
      <c r="B68" s="222" t="s">
        <v>180</v>
      </c>
      <c r="C68" s="167" t="s">
        <v>290</v>
      </c>
      <c r="D68" s="168">
        <f>IF(CSF!$B14&gt;0,CSF!$B14,CSF!$C14)</f>
        <v>0</v>
      </c>
      <c r="E68" s="119" t="s">
        <v>275</v>
      </c>
      <c r="F68" s="168">
        <f>IF(EAA!F13&gt;0,EAA!F13,EAA!F13*-1)</f>
        <v>0</v>
      </c>
      <c r="G68" s="141">
        <f t="shared" si="5"/>
        <v>0</v>
      </c>
      <c r="H68" s="442"/>
      <c r="I68" s="443"/>
      <c r="J68" s="443"/>
      <c r="K68" s="443"/>
      <c r="L68" s="444"/>
      <c r="M68" s="211" t="s">
        <v>180</v>
      </c>
    </row>
    <row r="69" spans="1:13" ht="22.5" x14ac:dyDescent="0.2">
      <c r="A69" s="96"/>
      <c r="B69" s="222" t="s">
        <v>182</v>
      </c>
      <c r="C69" s="167" t="s">
        <v>290</v>
      </c>
      <c r="D69" s="168">
        <f>IF(CSF!$B15&gt;0,CSF!$B15,CSF!$C15)</f>
        <v>0</v>
      </c>
      <c r="E69" s="119" t="s">
        <v>275</v>
      </c>
      <c r="F69" s="168">
        <f>IF(EAA!F14&gt;0,EAA!F14,EAA!F14*-1)</f>
        <v>0</v>
      </c>
      <c r="G69" s="141">
        <f t="shared" si="5"/>
        <v>0</v>
      </c>
      <c r="H69" s="442"/>
      <c r="I69" s="443"/>
      <c r="J69" s="443"/>
      <c r="K69" s="443"/>
      <c r="L69" s="444"/>
      <c r="M69" s="211" t="s">
        <v>182</v>
      </c>
    </row>
    <row r="70" spans="1:13" ht="22.5" x14ac:dyDescent="0.2">
      <c r="A70" s="96"/>
      <c r="B70" s="222" t="s">
        <v>184</v>
      </c>
      <c r="C70" s="167" t="s">
        <v>290</v>
      </c>
      <c r="D70" s="168">
        <f>IF(CSF!$B16&gt;0,CSF!$B16,CSF!$C16)</f>
        <v>0</v>
      </c>
      <c r="E70" s="119" t="s">
        <v>275</v>
      </c>
      <c r="F70" s="168">
        <f>IF(EAA!F15&gt;0,EAA!F15,EAA!F15*-1)</f>
        <v>0</v>
      </c>
      <c r="G70" s="141">
        <f t="shared" si="5"/>
        <v>0</v>
      </c>
      <c r="H70" s="442"/>
      <c r="I70" s="443"/>
      <c r="J70" s="443"/>
      <c r="K70" s="443"/>
      <c r="L70" s="444"/>
      <c r="M70" s="211" t="s">
        <v>184</v>
      </c>
    </row>
    <row r="71" spans="1:13" x14ac:dyDescent="0.2">
      <c r="A71" s="96"/>
      <c r="B71" s="222" t="s">
        <v>186</v>
      </c>
      <c r="C71" s="167" t="s">
        <v>290</v>
      </c>
      <c r="D71" s="168">
        <f>IF(CSF!$B17&gt;0,CSF!$B17,CSF!$C17)</f>
        <v>0</v>
      </c>
      <c r="E71" s="119" t="s">
        <v>275</v>
      </c>
      <c r="F71" s="168">
        <f>IF(EAA!F16&gt;0,EAA!F16,EAA!F16*-1)</f>
        <v>0</v>
      </c>
      <c r="G71" s="141">
        <f t="shared" si="5"/>
        <v>0</v>
      </c>
      <c r="H71" s="442"/>
      <c r="I71" s="443"/>
      <c r="J71" s="443"/>
      <c r="K71" s="443"/>
      <c r="L71" s="444"/>
      <c r="M71" s="211" t="s">
        <v>186</v>
      </c>
    </row>
    <row r="72" spans="1:13" x14ac:dyDescent="0.2">
      <c r="A72" s="96"/>
      <c r="B72" s="222" t="s">
        <v>188</v>
      </c>
      <c r="C72" s="167" t="s">
        <v>290</v>
      </c>
      <c r="D72" s="168">
        <f>IF(CSF!$B18&gt;0,CSF!$B18,CSF!$C18)</f>
        <v>0</v>
      </c>
      <c r="E72" s="119" t="s">
        <v>275</v>
      </c>
      <c r="F72" s="168">
        <f>IF(EAA!F17&gt;0,EAA!F17,EAA!F17*-1)</f>
        <v>0</v>
      </c>
      <c r="G72" s="141">
        <f t="shared" si="5"/>
        <v>0</v>
      </c>
      <c r="H72" s="442"/>
      <c r="I72" s="443"/>
      <c r="J72" s="443"/>
      <c r="K72" s="443"/>
      <c r="L72" s="444"/>
      <c r="M72" s="211" t="s">
        <v>188</v>
      </c>
    </row>
    <row r="73" spans="1:13" ht="22.5" x14ac:dyDescent="0.2">
      <c r="A73" s="96"/>
      <c r="B73" s="222" t="s">
        <v>190</v>
      </c>
      <c r="C73" s="167" t="s">
        <v>290</v>
      </c>
      <c r="D73" s="168">
        <f>IF(CSF!$B19&gt;0,CSF!$B19,CSF!$C19)</f>
        <v>0</v>
      </c>
      <c r="E73" s="119" t="s">
        <v>275</v>
      </c>
      <c r="F73" s="168">
        <f>IF(EAA!F18&gt;0,EAA!F18,EAA!F18*-1)</f>
        <v>0</v>
      </c>
      <c r="G73" s="141">
        <f t="shared" si="5"/>
        <v>0</v>
      </c>
      <c r="H73" s="442"/>
      <c r="I73" s="443"/>
      <c r="J73" s="443"/>
      <c r="K73" s="443"/>
      <c r="L73" s="444"/>
      <c r="M73" s="211" t="s">
        <v>190</v>
      </c>
    </row>
    <row r="74" spans="1:13" x14ac:dyDescent="0.2">
      <c r="A74" s="96"/>
      <c r="B74" s="222" t="s">
        <v>192</v>
      </c>
      <c r="C74" s="167" t="s">
        <v>290</v>
      </c>
      <c r="D74" s="168">
        <f>IF(CSF!$B20&gt;0,CSF!$B20,CSF!$C20)</f>
        <v>0</v>
      </c>
      <c r="E74" s="119" t="s">
        <v>275</v>
      </c>
      <c r="F74" s="168">
        <f>IF(EAA!F19&gt;0,EAA!F19,EAA!F19*-1)</f>
        <v>0</v>
      </c>
      <c r="G74" s="141">
        <f t="shared" si="5"/>
        <v>0</v>
      </c>
      <c r="H74" s="442"/>
      <c r="I74" s="443"/>
      <c r="J74" s="443"/>
      <c r="K74" s="443"/>
      <c r="L74" s="444"/>
      <c r="M74" s="211" t="s">
        <v>192</v>
      </c>
    </row>
    <row r="75" spans="1:13" ht="22.5" x14ac:dyDescent="0.2">
      <c r="A75" s="96"/>
      <c r="B75" s="222" t="s">
        <v>194</v>
      </c>
      <c r="C75" s="167" t="s">
        <v>290</v>
      </c>
      <c r="D75" s="168">
        <f>IF(CSF!$B21&gt;0,CSF!$B21,CSF!$C21)</f>
        <v>0</v>
      </c>
      <c r="E75" s="119" t="s">
        <v>275</v>
      </c>
      <c r="F75" s="168">
        <f>IF(EAA!F20&gt;0,EAA!F20,EAA!F20*-1)</f>
        <v>0</v>
      </c>
      <c r="G75" s="141">
        <f t="shared" si="5"/>
        <v>0</v>
      </c>
      <c r="H75" s="442"/>
      <c r="I75" s="443"/>
      <c r="J75" s="443"/>
      <c r="K75" s="443"/>
      <c r="L75" s="44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442"/>
      <c r="I76" s="443"/>
      <c r="J76" s="443"/>
      <c r="K76" s="443"/>
      <c r="L76" s="44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42"/>
      <c r="I77" s="443"/>
      <c r="J77" s="443"/>
      <c r="K77" s="443"/>
      <c r="L77" s="444"/>
      <c r="M77" s="202" t="s">
        <v>207</v>
      </c>
    </row>
    <row r="78" spans="1:13" x14ac:dyDescent="0.2">
      <c r="A78" s="96"/>
      <c r="B78" s="220" t="s">
        <v>208</v>
      </c>
      <c r="C78" s="167" t="s">
        <v>290</v>
      </c>
      <c r="D78" s="168">
        <f>IF(CSF!$B54&gt;0,CSF!$B54,CSF!$C54)</f>
        <v>0</v>
      </c>
      <c r="E78" s="119" t="s">
        <v>288</v>
      </c>
      <c r="F78" s="186">
        <f>IF(VHP!D31&gt;0,VHP!D31,VHP!D31*-1)</f>
        <v>0</v>
      </c>
      <c r="G78" s="141">
        <f t="shared" si="6"/>
        <v>0</v>
      </c>
      <c r="H78" s="442"/>
      <c r="I78" s="443"/>
      <c r="J78" s="443"/>
      <c r="K78" s="443"/>
      <c r="L78" s="44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442"/>
      <c r="I79" s="443"/>
      <c r="J79" s="443"/>
      <c r="K79" s="443"/>
      <c r="L79" s="444"/>
      <c r="M79" s="203" t="s">
        <v>209</v>
      </c>
    </row>
    <row r="80" spans="1:13" ht="12" thickBot="1" x14ac:dyDescent="0.25">
      <c r="A80" s="95" t="s">
        <v>81</v>
      </c>
      <c r="B80" s="226" t="s">
        <v>156</v>
      </c>
      <c r="C80" s="113" t="s">
        <v>290</v>
      </c>
      <c r="D80" s="163">
        <f>IF(CSF!$B51&gt;0,CSF!$B51,CSF!$C51)</f>
        <v>53713.760000000002</v>
      </c>
      <c r="E80" s="115" t="s">
        <v>288</v>
      </c>
      <c r="F80" s="163">
        <f>IF((VHP!D28+VHP!D29)&gt;0,VHP!D28+VHP!D29,(VHP!D28+VHP!D29)*-1)</f>
        <v>53713.760000000002</v>
      </c>
      <c r="G80" s="127">
        <f t="shared" si="6"/>
        <v>0</v>
      </c>
      <c r="H80" s="442"/>
      <c r="I80" s="443"/>
      <c r="J80" s="443"/>
      <c r="K80" s="443"/>
      <c r="L80" s="444"/>
      <c r="M80" s="191" t="s">
        <v>156</v>
      </c>
    </row>
    <row r="81" spans="1:13" ht="23.25" thickBot="1" x14ac:dyDescent="0.25">
      <c r="A81" s="95" t="s">
        <v>83</v>
      </c>
      <c r="B81" s="226" t="s">
        <v>245</v>
      </c>
      <c r="C81" s="113" t="s">
        <v>276</v>
      </c>
      <c r="D81" s="124">
        <f>IF(EFE!B61&gt;0,EFE!B61,EFE!B61*-1)</f>
        <v>21026.570000000298</v>
      </c>
      <c r="E81" s="115" t="s">
        <v>290</v>
      </c>
      <c r="F81" s="163">
        <f>IF(CSF!$B5&gt;0,CSF!$B5,CSF!$C5)</f>
        <v>21026.57</v>
      </c>
      <c r="G81" s="127">
        <f t="shared" si="6"/>
        <v>0</v>
      </c>
      <c r="H81" s="445"/>
      <c r="I81" s="446"/>
      <c r="J81" s="446"/>
      <c r="K81" s="446"/>
      <c r="L81" s="447"/>
      <c r="M81" s="191" t="s">
        <v>245</v>
      </c>
    </row>
    <row r="82" spans="1:13" ht="23.25" thickBot="1" x14ac:dyDescent="0.25">
      <c r="A82" s="95" t="s">
        <v>86</v>
      </c>
      <c r="B82" s="226" t="s">
        <v>247</v>
      </c>
      <c r="C82" s="113" t="s">
        <v>276</v>
      </c>
      <c r="D82" s="124">
        <f>IF(EFE!B65&gt;0,EFE!B65,EFE!B65*-1)</f>
        <v>148846.67000000001</v>
      </c>
      <c r="E82" s="115" t="s">
        <v>274</v>
      </c>
      <c r="F82" s="163">
        <f>IF(ESF!B5&gt;0,ESF!B5,ESF!B5*-1)</f>
        <v>148846.67000000001</v>
      </c>
      <c r="G82" s="127">
        <f t="shared" si="6"/>
        <v>0</v>
      </c>
      <c r="H82" s="113" t="s">
        <v>276</v>
      </c>
      <c r="I82" s="114">
        <f>IF(EFE!C65&gt;0,EFE!C65,EFE!C65*-1)</f>
        <v>169873.24</v>
      </c>
      <c r="J82" s="115" t="s">
        <v>274</v>
      </c>
      <c r="K82" s="114">
        <f>IF(ESF!C5&gt;0,ESF!C5,ESF!C5*-1)</f>
        <v>169873.24</v>
      </c>
      <c r="L82" s="116">
        <f t="shared" ref="L82:L99" si="7">ROUND(I82-K82,2)</f>
        <v>0</v>
      </c>
      <c r="M82" s="191" t="s">
        <v>247</v>
      </c>
    </row>
    <row r="83" spans="1:13" ht="23.25" thickBot="1" x14ac:dyDescent="0.25">
      <c r="A83" s="95" t="s">
        <v>89</v>
      </c>
      <c r="B83" s="226" t="s">
        <v>246</v>
      </c>
      <c r="C83" s="183" t="s">
        <v>276</v>
      </c>
      <c r="D83" s="124">
        <f>IF(EFE!B63&gt;0,EFE!B63,EFE!B63*-1)</f>
        <v>169873.24</v>
      </c>
      <c r="E83" s="454"/>
      <c r="F83" s="449"/>
      <c r="G83" s="449"/>
      <c r="H83" s="449"/>
      <c r="I83" s="455"/>
      <c r="J83" s="115" t="s">
        <v>274</v>
      </c>
      <c r="K83" s="184">
        <f>IF(ESF!C5&gt;0,ESF!C5,ESF!C5*-1)</f>
        <v>169873.24</v>
      </c>
      <c r="L83" s="116">
        <f>ROUND(D83-K83,2)</f>
        <v>0</v>
      </c>
      <c r="M83" s="191" t="s">
        <v>246</v>
      </c>
    </row>
    <row r="84" spans="1:13" x14ac:dyDescent="0.2">
      <c r="A84" s="93" t="s">
        <v>91</v>
      </c>
      <c r="B84" s="244" t="s">
        <v>162</v>
      </c>
      <c r="C84" s="134" t="s">
        <v>275</v>
      </c>
      <c r="D84" s="253">
        <f>IF(EAA!E5&gt;0,EAA!E5,EAA!E5*-1)</f>
        <v>148846.66999999806</v>
      </c>
      <c r="E84" s="135" t="s">
        <v>274</v>
      </c>
      <c r="F84" s="255">
        <f>IF(ESF!B5&gt;0,ESF!B5,ESF!B5*-1)</f>
        <v>148846.67000000001</v>
      </c>
      <c r="G84" s="133">
        <f t="shared" ref="G84:G99" si="8">ROUND(D84-F84,2)</f>
        <v>0</v>
      </c>
      <c r="H84" s="134" t="s">
        <v>275</v>
      </c>
      <c r="I84" s="108">
        <f>IF(EAA!B5&gt;0,EAA!B5,EAA!B5*-1)</f>
        <v>169873.24</v>
      </c>
      <c r="J84" s="135" t="s">
        <v>274</v>
      </c>
      <c r="K84" s="136">
        <f>IF(ESF!C5&gt;0,ESF!C5,ESF!C5*-1)</f>
        <v>169873.24</v>
      </c>
      <c r="L84" s="137">
        <f t="shared" si="7"/>
        <v>0</v>
      </c>
      <c r="M84" s="213" t="s">
        <v>162</v>
      </c>
    </row>
    <row r="85" spans="1:13" x14ac:dyDescent="0.2">
      <c r="A85" s="96"/>
      <c r="B85" s="223" t="s">
        <v>164</v>
      </c>
      <c r="C85" s="167" t="s">
        <v>275</v>
      </c>
      <c r="D85" s="120">
        <f>IF(EAA!E6&gt;0,EAA!E6,EAA!E6*-1)</f>
        <v>3000000</v>
      </c>
      <c r="E85" s="119" t="s">
        <v>274</v>
      </c>
      <c r="F85" s="168">
        <f>IF(ESF!B6&gt;0,ESF!B6,ESF!B6*-1)</f>
        <v>3000000</v>
      </c>
      <c r="G85" s="141">
        <f t="shared" si="8"/>
        <v>0</v>
      </c>
      <c r="H85" s="167" t="s">
        <v>275</v>
      </c>
      <c r="I85" s="143">
        <f>IF(EAA!B6&gt;0,EAA!B6,EAA!B6*-1)</f>
        <v>3000000</v>
      </c>
      <c r="J85" s="119" t="s">
        <v>274</v>
      </c>
      <c r="K85" s="143">
        <f>IF(ESF!C6&gt;0,ESF!C6,ESF!C6*-1)</f>
        <v>3000000</v>
      </c>
      <c r="L85" s="144">
        <f t="shared" si="7"/>
        <v>0</v>
      </c>
      <c r="M85" s="214" t="s">
        <v>164</v>
      </c>
    </row>
    <row r="86" spans="1:13" x14ac:dyDescent="0.2">
      <c r="A86" s="96"/>
      <c r="B86" s="223" t="s">
        <v>166</v>
      </c>
      <c r="C86" s="167" t="s">
        <v>275</v>
      </c>
      <c r="D86" s="120">
        <f>IF(EAA!E7&gt;0,EAA!E7,EAA!E7*-1)</f>
        <v>0</v>
      </c>
      <c r="E86" s="119" t="s">
        <v>274</v>
      </c>
      <c r="F86" s="168">
        <f>IF(ESF!B7&gt;0,ESF!B7,ESF!B7*-1)</f>
        <v>0</v>
      </c>
      <c r="G86" s="141">
        <f t="shared" si="8"/>
        <v>0</v>
      </c>
      <c r="H86" s="167" t="s">
        <v>275</v>
      </c>
      <c r="I86" s="143">
        <f>IF(EAA!B7&gt;0,EAA!B7,EAA!B7*-1)</f>
        <v>0</v>
      </c>
      <c r="J86" s="119" t="s">
        <v>274</v>
      </c>
      <c r="K86" s="143">
        <f>IF(ESF!C7&gt;0,ESF!C7,ESF!C7*-1)</f>
        <v>0</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0</v>
      </c>
      <c r="E88" s="119" t="s">
        <v>274</v>
      </c>
      <c r="F88" s="168">
        <f>IF(ESF!B9&gt;0,ESF!B9,ESF!B9*-1)</f>
        <v>0</v>
      </c>
      <c r="G88" s="141">
        <f t="shared" si="8"/>
        <v>0</v>
      </c>
      <c r="H88" s="167" t="s">
        <v>275</v>
      </c>
      <c r="I88" s="143">
        <f>IF(EAA!B9&gt;0,EAA!B9,EAA!B9*-1)</f>
        <v>0</v>
      </c>
      <c r="J88" s="119" t="s">
        <v>274</v>
      </c>
      <c r="K88" s="143">
        <f>IF(ESF!C9&gt;0,ESF!C9,ESF!C9*-1)</f>
        <v>0</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0</v>
      </c>
      <c r="E93" s="119" t="s">
        <v>274</v>
      </c>
      <c r="F93" s="168">
        <f>IF(ESF!B18&gt;0,ESF!B18,ESF!B18*-1)</f>
        <v>0</v>
      </c>
      <c r="G93" s="141">
        <f t="shared" si="8"/>
        <v>0</v>
      </c>
      <c r="H93" s="167" t="s">
        <v>275</v>
      </c>
      <c r="I93" s="143">
        <f>IF(EAA!B15&gt;0,EAA!B15,EAA!B15*-1)</f>
        <v>0</v>
      </c>
      <c r="J93" s="119" t="s">
        <v>274</v>
      </c>
      <c r="K93" s="143">
        <f>IF(ESF!C18&gt;0,ESF!C18,ESF!C18*-1)</f>
        <v>0</v>
      </c>
      <c r="L93" s="144">
        <f t="shared" si="7"/>
        <v>0</v>
      </c>
      <c r="M93" s="214" t="s">
        <v>184</v>
      </c>
    </row>
    <row r="94" spans="1:13" x14ac:dyDescent="0.2">
      <c r="A94" s="96"/>
      <c r="B94" s="223" t="s">
        <v>186</v>
      </c>
      <c r="C94" s="167" t="s">
        <v>275</v>
      </c>
      <c r="D94" s="120">
        <f>IF(EAA!E16&gt;0,EAA!E16,EAA!E16*-1)</f>
        <v>10877</v>
      </c>
      <c r="E94" s="119" t="s">
        <v>274</v>
      </c>
      <c r="F94" s="168">
        <f>IF(ESF!B19&gt;0,ESF!B19,ESF!B19*-1)</f>
        <v>10877</v>
      </c>
      <c r="G94" s="141">
        <f t="shared" si="8"/>
        <v>0</v>
      </c>
      <c r="H94" s="167" t="s">
        <v>275</v>
      </c>
      <c r="I94" s="143">
        <f>IF(EAA!B16&gt;0,EAA!B16,EAA!B16*-1)</f>
        <v>10877</v>
      </c>
      <c r="J94" s="119" t="s">
        <v>274</v>
      </c>
      <c r="K94" s="143">
        <f>IF(ESF!C19&gt;0,ESF!C19,ESF!C19*-1)</f>
        <v>10877</v>
      </c>
      <c r="L94" s="144">
        <f t="shared" si="7"/>
        <v>0</v>
      </c>
      <c r="M94" s="214" t="s">
        <v>186</v>
      </c>
    </row>
    <row r="95" spans="1:13" x14ac:dyDescent="0.2">
      <c r="A95" s="96"/>
      <c r="B95" s="223" t="s">
        <v>188</v>
      </c>
      <c r="C95" s="167" t="s">
        <v>275</v>
      </c>
      <c r="D95" s="120">
        <f>IF(EAA!E17&gt;0,EAA!E17,EAA!E17*-1)</f>
        <v>26050</v>
      </c>
      <c r="E95" s="119" t="s">
        <v>274</v>
      </c>
      <c r="F95" s="168">
        <f>IF(ESF!B20&gt;0,ESF!B20,ESF!B20*-1)</f>
        <v>26050</v>
      </c>
      <c r="G95" s="141">
        <f t="shared" si="8"/>
        <v>0</v>
      </c>
      <c r="H95" s="167" t="s">
        <v>275</v>
      </c>
      <c r="I95" s="143">
        <f>IF(EAA!B17&gt;0,EAA!B17,EAA!B17*-1)</f>
        <v>26050</v>
      </c>
      <c r="J95" s="119" t="s">
        <v>274</v>
      </c>
      <c r="K95" s="143">
        <f>IF(ESF!C20&gt;0,ESF!C20,ESF!C20*-1)</f>
        <v>26050</v>
      </c>
      <c r="L95" s="144">
        <f t="shared" si="7"/>
        <v>0</v>
      </c>
      <c r="M95" s="214" t="s">
        <v>188</v>
      </c>
    </row>
    <row r="96" spans="1:13" ht="22.5" x14ac:dyDescent="0.2">
      <c r="A96" s="96"/>
      <c r="B96" s="223" t="s">
        <v>190</v>
      </c>
      <c r="C96" s="167" t="s">
        <v>275</v>
      </c>
      <c r="D96" s="120">
        <f>IF(EAA!E18&gt;0,EAA!E18,EAA!E18*-1)</f>
        <v>26050</v>
      </c>
      <c r="E96" s="119" t="s">
        <v>274</v>
      </c>
      <c r="F96" s="168">
        <f>IF(ESF!B21&gt;0,ESF!B21,ESF!B21*-1)</f>
        <v>26050</v>
      </c>
      <c r="G96" s="141">
        <f t="shared" si="8"/>
        <v>0</v>
      </c>
      <c r="H96" s="167" t="s">
        <v>275</v>
      </c>
      <c r="I96" s="143">
        <f>IF(EAA!B18&gt;0,EAA!B18,EAA!B18*-1)</f>
        <v>26050</v>
      </c>
      <c r="J96" s="119" t="s">
        <v>274</v>
      </c>
      <c r="K96" s="143">
        <f>IF(ESF!C21&gt;0,ESF!C21,ESF!C21*-1)</f>
        <v>26050</v>
      </c>
      <c r="L96" s="144">
        <f t="shared" si="7"/>
        <v>0</v>
      </c>
      <c r="M96" s="214" t="s">
        <v>190</v>
      </c>
    </row>
    <row r="97" spans="1:13" x14ac:dyDescent="0.2">
      <c r="A97" s="96"/>
      <c r="B97" s="223" t="s">
        <v>192</v>
      </c>
      <c r="C97" s="167" t="s">
        <v>275</v>
      </c>
      <c r="D97" s="120">
        <f>IF(EAA!E19&gt;0,EAA!E19,EAA!E19*-1)</f>
        <v>0</v>
      </c>
      <c r="E97" s="119" t="s">
        <v>274</v>
      </c>
      <c r="F97" s="168">
        <f>IF(ESF!B22&gt;0,ESF!B22,ESF!B22*-1)</f>
        <v>0</v>
      </c>
      <c r="G97" s="141">
        <f t="shared" si="8"/>
        <v>0</v>
      </c>
      <c r="H97" s="167" t="s">
        <v>275</v>
      </c>
      <c r="I97" s="143">
        <f>IF(EAA!B19&gt;0,EAA!B19,EAA!B19*-1)</f>
        <v>0</v>
      </c>
      <c r="J97" s="119" t="s">
        <v>274</v>
      </c>
      <c r="K97" s="143">
        <f>IF(ESF!C22&gt;0,ESF!C22,ESF!C22*-1)</f>
        <v>0</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21026.570000001928</v>
      </c>
      <c r="E100" s="179" t="s">
        <v>290</v>
      </c>
      <c r="F100" s="186">
        <f>IF(CSF!$B5&gt;0,CSF!$B5,CSF!$C5)</f>
        <v>21026.57</v>
      </c>
      <c r="G100" s="187">
        <f>ROUND(D100-F100,2)</f>
        <v>0</v>
      </c>
      <c r="H100" s="442"/>
      <c r="I100" s="443"/>
      <c r="J100" s="443"/>
      <c r="K100" s="188"/>
      <c r="L100" s="189"/>
      <c r="M100" s="216" t="s">
        <v>162</v>
      </c>
    </row>
    <row r="101" spans="1:13" x14ac:dyDescent="0.2">
      <c r="A101" s="84"/>
      <c r="B101" s="224" t="s">
        <v>164</v>
      </c>
      <c r="C101" s="167" t="s">
        <v>275</v>
      </c>
      <c r="D101" s="185">
        <f>IF(EAA!F6&gt;0,EAA!F6,EAA!F6*-1)</f>
        <v>0</v>
      </c>
      <c r="E101" s="119" t="s">
        <v>290</v>
      </c>
      <c r="F101" s="168">
        <f>IF(CSF!$B6&gt;0,CSF!$B6,CSF!$C6)</f>
        <v>0</v>
      </c>
      <c r="G101" s="141">
        <f>ROUND(D101-F101,2)</f>
        <v>0</v>
      </c>
      <c r="H101" s="442"/>
      <c r="I101" s="443"/>
      <c r="J101" s="443"/>
      <c r="K101" s="188"/>
      <c r="L101" s="189"/>
      <c r="M101" s="216" t="s">
        <v>164</v>
      </c>
    </row>
    <row r="102" spans="1:13" x14ac:dyDescent="0.2">
      <c r="A102" s="84"/>
      <c r="B102" s="224" t="s">
        <v>166</v>
      </c>
      <c r="C102" s="167" t="s">
        <v>275</v>
      </c>
      <c r="D102" s="185">
        <f>IF(EAA!F7&gt;0,EAA!F7,EAA!F7*-1)</f>
        <v>0</v>
      </c>
      <c r="E102" s="119" t="s">
        <v>290</v>
      </c>
      <c r="F102" s="168">
        <f>IF(CSF!$B7&gt;0,CSF!$B7,CSF!$C7)</f>
        <v>0</v>
      </c>
      <c r="G102" s="141">
        <f t="shared" ref="G102:G115" si="9">ROUND(D102-F102,2)</f>
        <v>0</v>
      </c>
      <c r="H102" s="442"/>
      <c r="I102" s="443"/>
      <c r="J102" s="443"/>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42"/>
      <c r="I103" s="443"/>
      <c r="J103" s="443"/>
      <c r="K103" s="188"/>
      <c r="L103" s="189"/>
      <c r="M103" s="216" t="s">
        <v>168</v>
      </c>
    </row>
    <row r="104" spans="1:13" x14ac:dyDescent="0.2">
      <c r="A104" s="84"/>
      <c r="B104" s="224" t="s">
        <v>170</v>
      </c>
      <c r="C104" s="167" t="s">
        <v>275</v>
      </c>
      <c r="D104" s="185">
        <f>IF(EAA!F9&gt;0,EAA!F9,EAA!F9*-1)</f>
        <v>0</v>
      </c>
      <c r="E104" s="119" t="s">
        <v>290</v>
      </c>
      <c r="F104" s="168">
        <f>IF(CSF!$B9&gt;0,CSF!$B9,CSF!$C9)</f>
        <v>0</v>
      </c>
      <c r="G104" s="141">
        <f t="shared" si="9"/>
        <v>0</v>
      </c>
      <c r="H104" s="442"/>
      <c r="I104" s="443"/>
      <c r="J104" s="443"/>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442"/>
      <c r="I105" s="443"/>
      <c r="J105" s="443"/>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42"/>
      <c r="I106" s="443"/>
      <c r="J106" s="443"/>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42"/>
      <c r="I107" s="443"/>
      <c r="J107" s="443"/>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442"/>
      <c r="I108" s="443"/>
      <c r="J108" s="443"/>
      <c r="K108" s="188"/>
      <c r="L108" s="189"/>
      <c r="M108" s="216" t="s">
        <v>182</v>
      </c>
    </row>
    <row r="109" spans="1:13" ht="22.5" x14ac:dyDescent="0.2">
      <c r="A109" s="84"/>
      <c r="B109" s="224" t="s">
        <v>184</v>
      </c>
      <c r="C109" s="167" t="s">
        <v>275</v>
      </c>
      <c r="D109" s="185">
        <f>IF(EAA!F15&gt;0,EAA!F15,EAA!F15*-1)</f>
        <v>0</v>
      </c>
      <c r="E109" s="119" t="s">
        <v>290</v>
      </c>
      <c r="F109" s="168">
        <f>IF(CSF!$B16&gt;0,CSF!$B16,CSF!$C16)</f>
        <v>0</v>
      </c>
      <c r="G109" s="141">
        <f t="shared" si="9"/>
        <v>0</v>
      </c>
      <c r="H109" s="442"/>
      <c r="I109" s="443"/>
      <c r="J109" s="443"/>
      <c r="K109" s="188"/>
      <c r="L109" s="189"/>
      <c r="M109" s="216" t="s">
        <v>184</v>
      </c>
    </row>
    <row r="110" spans="1:13" x14ac:dyDescent="0.2">
      <c r="A110" s="84"/>
      <c r="B110" s="224" t="s">
        <v>186</v>
      </c>
      <c r="C110" s="167" t="s">
        <v>275</v>
      </c>
      <c r="D110" s="185">
        <f>IF(EAA!F16&gt;0,EAA!F16,EAA!F16*-1)</f>
        <v>0</v>
      </c>
      <c r="E110" s="119" t="s">
        <v>290</v>
      </c>
      <c r="F110" s="168">
        <f>IF(CSF!$B17&gt;0,CSF!$B17,CSF!$C17)</f>
        <v>0</v>
      </c>
      <c r="G110" s="141">
        <f t="shared" si="9"/>
        <v>0</v>
      </c>
      <c r="H110" s="442"/>
      <c r="I110" s="443"/>
      <c r="J110" s="443"/>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42"/>
      <c r="I111" s="443"/>
      <c r="J111" s="443"/>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442"/>
      <c r="I112" s="443"/>
      <c r="J112" s="443"/>
      <c r="K112" s="188"/>
      <c r="L112" s="189"/>
      <c r="M112" s="216" t="s">
        <v>190</v>
      </c>
    </row>
    <row r="113" spans="1:13" x14ac:dyDescent="0.2">
      <c r="A113" s="84"/>
      <c r="B113" s="224" t="s">
        <v>192</v>
      </c>
      <c r="C113" s="167" t="s">
        <v>275</v>
      </c>
      <c r="D113" s="185">
        <f>IF(EAA!F19&gt;0,EAA!F19,EAA!F19*-1)</f>
        <v>0</v>
      </c>
      <c r="E113" s="119" t="s">
        <v>290</v>
      </c>
      <c r="F113" s="168">
        <f>IF(CSF!$B20&gt;0,CSF!$B20,CSF!$C20)</f>
        <v>0</v>
      </c>
      <c r="G113" s="141">
        <f t="shared" si="9"/>
        <v>0</v>
      </c>
      <c r="H113" s="442"/>
      <c r="I113" s="443"/>
      <c r="J113" s="443"/>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442"/>
      <c r="I114" s="443"/>
      <c r="J114" s="443"/>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442"/>
      <c r="I115" s="443"/>
      <c r="J115" s="443"/>
      <c r="K115" s="188"/>
      <c r="L115" s="257"/>
      <c r="M115" s="216" t="s">
        <v>195</v>
      </c>
    </row>
    <row r="116" spans="1:13" ht="12" thickBot="1" x14ac:dyDescent="0.25">
      <c r="A116" s="95" t="s">
        <v>97</v>
      </c>
      <c r="B116" s="225"/>
      <c r="C116" s="113" t="s">
        <v>289</v>
      </c>
      <c r="D116" s="124">
        <f>IF(ADP!E34&gt;0,ADP!E34,ADP!E34*-1)</f>
        <v>84234.34</v>
      </c>
      <c r="E116" s="115" t="s">
        <v>274</v>
      </c>
      <c r="F116" s="124">
        <f>IF(ESF!E26&gt;0,ESF!E26,ESF!E26*-1)</f>
        <v>84234.34</v>
      </c>
      <c r="G116" s="127">
        <f>ROUND(D116-F116,2)</f>
        <v>0</v>
      </c>
      <c r="H116" s="113" t="s">
        <v>289</v>
      </c>
      <c r="I116" s="114">
        <f>IF(ADP!D34&gt;0,ADP!D34,ADP!D34*-1)</f>
        <v>84852.34</v>
      </c>
      <c r="J116" s="115" t="s">
        <v>274</v>
      </c>
      <c r="K116" s="114">
        <f>IF(ESF!F26&gt;0,ESF!F26,ESF!F26*-1)</f>
        <v>84852.34</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0" t="s">
        <v>689</v>
      </c>
      <c r="B1" s="491"/>
      <c r="C1" s="491"/>
      <c r="D1" s="491"/>
      <c r="E1" s="492"/>
    </row>
    <row r="2" spans="1:5" x14ac:dyDescent="0.2">
      <c r="A2" s="411"/>
      <c r="B2" s="411"/>
      <c r="C2" s="411"/>
      <c r="D2" s="411"/>
      <c r="E2" s="411"/>
    </row>
    <row r="3" spans="1:5" ht="15" customHeight="1" x14ac:dyDescent="0.2">
      <c r="A3" s="509" t="s">
        <v>100</v>
      </c>
      <c r="B3" s="509"/>
      <c r="C3" s="282" t="s">
        <v>647</v>
      </c>
      <c r="D3" s="282" t="s">
        <v>336</v>
      </c>
      <c r="E3" s="282" t="s">
        <v>648</v>
      </c>
    </row>
    <row r="4" spans="1:5" x14ac:dyDescent="0.2">
      <c r="A4" s="412"/>
      <c r="B4" s="413"/>
      <c r="C4" s="414"/>
      <c r="D4" s="414"/>
      <c r="E4" s="414"/>
    </row>
    <row r="5" spans="1:5" ht="12.95" customHeight="1" x14ac:dyDescent="0.2">
      <c r="A5" s="415" t="s">
        <v>649</v>
      </c>
      <c r="B5" s="416"/>
      <c r="C5" s="417">
        <f>C6+C7</f>
        <v>9000060</v>
      </c>
      <c r="D5" s="417">
        <f>D6+D7</f>
        <v>12000343.43</v>
      </c>
      <c r="E5" s="417">
        <f>E6+E7</f>
        <v>12000343.43</v>
      </c>
    </row>
    <row r="6" spans="1:5" ht="12.95" customHeight="1" x14ac:dyDescent="0.2">
      <c r="A6" s="418"/>
      <c r="B6" s="419" t="s">
        <v>650</v>
      </c>
      <c r="C6" s="420"/>
      <c r="D6" s="420"/>
      <c r="E6" s="420"/>
    </row>
    <row r="7" spans="1:5" ht="12.95" customHeight="1" x14ac:dyDescent="0.2">
      <c r="A7" s="418"/>
      <c r="B7" s="419" t="s">
        <v>651</v>
      </c>
      <c r="C7" s="420">
        <v>9000060</v>
      </c>
      <c r="D7" s="420">
        <v>12000343.43</v>
      </c>
      <c r="E7" s="420">
        <v>12000343.43</v>
      </c>
    </row>
    <row r="8" spans="1:5" x14ac:dyDescent="0.2">
      <c r="A8" s="418"/>
      <c r="B8" s="421"/>
      <c r="C8" s="420"/>
      <c r="D8" s="420"/>
      <c r="E8" s="420"/>
    </row>
    <row r="9" spans="1:5" ht="12.95" customHeight="1" x14ac:dyDescent="0.2">
      <c r="A9" s="415" t="s">
        <v>652</v>
      </c>
      <c r="B9" s="416"/>
      <c r="C9" s="417">
        <f>C10+C11</f>
        <v>9000060</v>
      </c>
      <c r="D9" s="417">
        <f>D10+D11</f>
        <v>12021215</v>
      </c>
      <c r="E9" s="417">
        <f>E10+E11</f>
        <v>12021215</v>
      </c>
    </row>
    <row r="10" spans="1:5" ht="12.95" customHeight="1" x14ac:dyDescent="0.2">
      <c r="A10" s="418"/>
      <c r="B10" s="419" t="s">
        <v>653</v>
      </c>
      <c r="C10" s="420"/>
      <c r="D10" s="420"/>
      <c r="E10" s="420"/>
    </row>
    <row r="11" spans="1:5" ht="12.95" customHeight="1" x14ac:dyDescent="0.2">
      <c r="A11" s="418"/>
      <c r="B11" s="419" t="s">
        <v>654</v>
      </c>
      <c r="C11" s="420">
        <v>9000060</v>
      </c>
      <c r="D11" s="420">
        <v>12021215</v>
      </c>
      <c r="E11" s="420">
        <v>12021215</v>
      </c>
    </row>
    <row r="12" spans="1:5" x14ac:dyDescent="0.2">
      <c r="A12" s="418"/>
      <c r="B12" s="421"/>
      <c r="C12" s="420"/>
      <c r="D12" s="420"/>
      <c r="E12" s="420"/>
    </row>
    <row r="13" spans="1:5" ht="12.95" customHeight="1" x14ac:dyDescent="0.2">
      <c r="A13" s="415" t="s">
        <v>655</v>
      </c>
      <c r="B13" s="416"/>
      <c r="C13" s="417">
        <f>C5-C9</f>
        <v>0</v>
      </c>
      <c r="D13" s="417">
        <f>D5-D9</f>
        <v>-20871.570000000298</v>
      </c>
      <c r="E13" s="417">
        <f>E5-E9</f>
        <v>-20871.570000000298</v>
      </c>
    </row>
    <row r="14" spans="1:5" x14ac:dyDescent="0.2">
      <c r="A14" s="422"/>
      <c r="B14" s="423"/>
      <c r="C14" s="424"/>
      <c r="D14" s="424"/>
      <c r="E14" s="424"/>
    </row>
    <row r="15" spans="1:5" ht="15" customHeight="1" x14ac:dyDescent="0.2">
      <c r="A15" s="509" t="s">
        <v>100</v>
      </c>
      <c r="B15" s="509"/>
      <c r="C15" s="282" t="s">
        <v>647</v>
      </c>
      <c r="D15" s="282" t="s">
        <v>336</v>
      </c>
      <c r="E15" s="282" t="s">
        <v>648</v>
      </c>
    </row>
    <row r="16" spans="1:5" x14ac:dyDescent="0.2">
      <c r="A16" s="418"/>
      <c r="B16" s="419"/>
      <c r="C16" s="425"/>
      <c r="D16" s="425"/>
      <c r="E16" s="425"/>
    </row>
    <row r="17" spans="1:5" ht="12.95" customHeight="1" x14ac:dyDescent="0.2">
      <c r="A17" s="415" t="s">
        <v>656</v>
      </c>
      <c r="B17" s="416"/>
      <c r="C17" s="417">
        <f>C13</f>
        <v>0</v>
      </c>
      <c r="D17" s="417">
        <f>D13</f>
        <v>-20871.570000000298</v>
      </c>
      <c r="E17" s="417">
        <f>E13</f>
        <v>-20871.570000000298</v>
      </c>
    </row>
    <row r="18" spans="1:5" x14ac:dyDescent="0.2">
      <c r="A18" s="418"/>
      <c r="B18" s="419"/>
      <c r="C18" s="417"/>
      <c r="D18" s="417"/>
      <c r="E18" s="417"/>
    </row>
    <row r="19" spans="1:5" ht="12.95" customHeight="1" x14ac:dyDescent="0.2">
      <c r="A19" s="415" t="s">
        <v>657</v>
      </c>
      <c r="B19" s="416"/>
      <c r="C19" s="420">
        <v>0</v>
      </c>
      <c r="D19" s="420">
        <v>0</v>
      </c>
      <c r="E19" s="420">
        <v>0</v>
      </c>
    </row>
    <row r="20" spans="1:5" x14ac:dyDescent="0.2">
      <c r="A20" s="418"/>
      <c r="B20" s="419"/>
      <c r="C20" s="420"/>
      <c r="D20" s="420"/>
      <c r="E20" s="420"/>
    </row>
    <row r="21" spans="1:5" ht="12.95" customHeight="1" x14ac:dyDescent="0.2">
      <c r="A21" s="415" t="s">
        <v>658</v>
      </c>
      <c r="B21" s="416"/>
      <c r="C21" s="417">
        <f>C17+C19</f>
        <v>0</v>
      </c>
      <c r="D21" s="417">
        <f>D17+D19</f>
        <v>-20871.570000000298</v>
      </c>
      <c r="E21" s="417">
        <f>E17+E19</f>
        <v>-20871.570000000298</v>
      </c>
    </row>
    <row r="22" spans="1:5" x14ac:dyDescent="0.2">
      <c r="A22" s="422"/>
      <c r="B22" s="423"/>
      <c r="C22" s="424"/>
      <c r="D22" s="424"/>
      <c r="E22" s="424"/>
    </row>
    <row r="23" spans="1:5" ht="15" customHeight="1" x14ac:dyDescent="0.2">
      <c r="A23" s="509" t="s">
        <v>100</v>
      </c>
      <c r="B23" s="509"/>
      <c r="C23" s="282" t="s">
        <v>647</v>
      </c>
      <c r="D23" s="282" t="s">
        <v>336</v>
      </c>
      <c r="E23" s="282" t="s">
        <v>648</v>
      </c>
    </row>
    <row r="24" spans="1:5" x14ac:dyDescent="0.2">
      <c r="A24" s="418"/>
      <c r="B24" s="419"/>
      <c r="C24" s="425"/>
      <c r="D24" s="425"/>
      <c r="E24" s="425"/>
    </row>
    <row r="25" spans="1:5" ht="12.95" customHeight="1" x14ac:dyDescent="0.2">
      <c r="A25" s="415" t="s">
        <v>659</v>
      </c>
      <c r="B25" s="416"/>
      <c r="C25" s="420"/>
      <c r="D25" s="420"/>
      <c r="E25" s="420"/>
    </row>
    <row r="26" spans="1:5" x14ac:dyDescent="0.2">
      <c r="A26" s="418"/>
      <c r="B26" s="419"/>
      <c r="C26" s="420"/>
      <c r="D26" s="420"/>
      <c r="E26" s="420"/>
    </row>
    <row r="27" spans="1:5" ht="12.95" customHeight="1" x14ac:dyDescent="0.2">
      <c r="A27" s="415" t="s">
        <v>660</v>
      </c>
      <c r="B27" s="416"/>
      <c r="C27" s="420"/>
      <c r="D27" s="420"/>
      <c r="E27" s="420"/>
    </row>
    <row r="28" spans="1:5" x14ac:dyDescent="0.2">
      <c r="A28" s="418"/>
      <c r="B28" s="419"/>
      <c r="C28" s="420"/>
      <c r="D28" s="420"/>
      <c r="E28" s="420"/>
    </row>
    <row r="29" spans="1:5" ht="12.95" customHeight="1" x14ac:dyDescent="0.2">
      <c r="A29" s="415" t="s">
        <v>661</v>
      </c>
      <c r="B29" s="416"/>
      <c r="C29" s="417">
        <f>C25-C27</f>
        <v>0</v>
      </c>
      <c r="D29" s="417">
        <f>D25-D27</f>
        <v>0</v>
      </c>
      <c r="E29" s="417">
        <f>E25-E27</f>
        <v>0</v>
      </c>
    </row>
    <row r="31" spans="1:5" x14ac:dyDescent="0.2">
      <c r="B31" s="426" t="s">
        <v>449</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28" t="s">
        <v>680</v>
      </c>
      <c r="B1" s="428"/>
      <c r="C1" s="428"/>
      <c r="D1" s="428"/>
      <c r="E1" s="428"/>
      <c r="F1" s="428"/>
      <c r="G1" s="428"/>
      <c r="H1" s="258" t="s">
        <v>0</v>
      </c>
      <c r="I1" s="427">
        <v>2025</v>
      </c>
    </row>
    <row r="2" spans="1:12" ht="14.45" customHeight="1" x14ac:dyDescent="0.2">
      <c r="A2" s="428" t="s">
        <v>662</v>
      </c>
      <c r="B2" s="428"/>
      <c r="C2" s="428"/>
      <c r="D2" s="428"/>
      <c r="E2" s="428"/>
      <c r="F2" s="428"/>
      <c r="G2" s="428"/>
      <c r="H2" s="259" t="s">
        <v>2</v>
      </c>
      <c r="I2" s="260" t="s">
        <v>3</v>
      </c>
    </row>
    <row r="3" spans="1:12" ht="14.45" customHeight="1" x14ac:dyDescent="0.2">
      <c r="A3" s="428" t="s">
        <v>681</v>
      </c>
      <c r="B3" s="428"/>
      <c r="C3" s="428"/>
      <c r="D3" s="428"/>
      <c r="E3" s="428"/>
      <c r="F3" s="428"/>
      <c r="G3" s="428"/>
      <c r="H3" s="261" t="s">
        <v>4</v>
      </c>
      <c r="I3" s="262">
        <v>2</v>
      </c>
    </row>
    <row r="4" spans="1:12" ht="12" thickBot="1" x14ac:dyDescent="0.25"/>
    <row r="5" spans="1:12" ht="15.75" customHeight="1" x14ac:dyDescent="0.2">
      <c r="A5" s="459" t="s">
        <v>5</v>
      </c>
      <c r="B5" s="459" t="s">
        <v>325</v>
      </c>
      <c r="C5" s="459" t="s">
        <v>273</v>
      </c>
      <c r="D5" s="465" t="s">
        <v>326</v>
      </c>
      <c r="E5" s="461" t="s">
        <v>286</v>
      </c>
      <c r="F5" s="465" t="s">
        <v>273</v>
      </c>
      <c r="G5" s="465" t="s">
        <v>326</v>
      </c>
      <c r="H5" s="461" t="s">
        <v>286</v>
      </c>
      <c r="I5" s="463" t="s">
        <v>287</v>
      </c>
    </row>
    <row r="6" spans="1:12" ht="15" customHeight="1" x14ac:dyDescent="0.2">
      <c r="A6" s="460"/>
      <c r="B6" s="460"/>
      <c r="C6" s="460"/>
      <c r="D6" s="466"/>
      <c r="E6" s="462"/>
      <c r="F6" s="466"/>
      <c r="G6" s="466"/>
      <c r="H6" s="462"/>
      <c r="I6" s="464"/>
    </row>
    <row r="7" spans="1:12" x14ac:dyDescent="0.2">
      <c r="A7" s="264" t="s">
        <v>292</v>
      </c>
      <c r="B7" s="265" t="s">
        <v>327</v>
      </c>
      <c r="C7" s="266" t="s">
        <v>328</v>
      </c>
      <c r="D7" s="266" t="s">
        <v>329</v>
      </c>
      <c r="E7" s="267">
        <f>+EAI!B15</f>
        <v>9000060</v>
      </c>
      <c r="F7" s="266" t="s">
        <v>330</v>
      </c>
      <c r="G7" s="266" t="s">
        <v>331</v>
      </c>
      <c r="H7" s="267">
        <f>+Memoria!C41</f>
        <v>9000060</v>
      </c>
      <c r="I7" s="268">
        <f>ROUND(E7-H7,2)</f>
        <v>0</v>
      </c>
    </row>
    <row r="8" spans="1:12" ht="22.5" x14ac:dyDescent="0.2">
      <c r="A8" s="269" t="s">
        <v>295</v>
      </c>
      <c r="B8" s="5" t="s">
        <v>332</v>
      </c>
      <c r="C8" s="270" t="s">
        <v>328</v>
      </c>
      <c r="D8" s="270" t="s">
        <v>333</v>
      </c>
      <c r="E8" s="271">
        <f>+EAI!C15</f>
        <v>-6000000</v>
      </c>
      <c r="F8" s="270" t="s">
        <v>330</v>
      </c>
      <c r="G8" s="270" t="s">
        <v>334</v>
      </c>
      <c r="H8" s="271">
        <f>+Memoria!C43</f>
        <v>-6000000</v>
      </c>
      <c r="I8" s="272">
        <f>ROUND(E8-H8,2)</f>
        <v>0</v>
      </c>
    </row>
    <row r="9" spans="1:12" x14ac:dyDescent="0.2">
      <c r="A9" s="269" t="s">
        <v>297</v>
      </c>
      <c r="B9" s="5" t="s">
        <v>335</v>
      </c>
      <c r="C9" s="270" t="s">
        <v>328</v>
      </c>
      <c r="D9" s="270" t="s">
        <v>336</v>
      </c>
      <c r="E9" s="271">
        <f>+EAI!E15</f>
        <v>12000343.43</v>
      </c>
      <c r="F9" s="270" t="s">
        <v>330</v>
      </c>
      <c r="G9" s="270" t="s">
        <v>337</v>
      </c>
      <c r="H9" s="271">
        <f>+Memoria!C44+Memoria!C45</f>
        <v>-12000343.43</v>
      </c>
      <c r="I9" s="272">
        <f>ROUND(E9+H9,2)</f>
        <v>0</v>
      </c>
    </row>
    <row r="10" spans="1:12" ht="12" thickBot="1" x14ac:dyDescent="0.25">
      <c r="A10" s="269" t="s">
        <v>299</v>
      </c>
      <c r="B10" s="5" t="s">
        <v>338</v>
      </c>
      <c r="C10" s="270" t="s">
        <v>328</v>
      </c>
      <c r="D10" s="270" t="s">
        <v>339</v>
      </c>
      <c r="E10" s="271">
        <f>+EAI!F15</f>
        <v>12000343.43</v>
      </c>
      <c r="F10" s="270" t="s">
        <v>330</v>
      </c>
      <c r="G10" s="270" t="s">
        <v>340</v>
      </c>
      <c r="H10" s="271">
        <f>+Memoria!C45</f>
        <v>-12000343.43</v>
      </c>
      <c r="I10" s="272">
        <f>ROUND(E10+H10,2)</f>
        <v>0</v>
      </c>
    </row>
    <row r="11" spans="1:12" ht="9.9499999999999993" customHeight="1" x14ac:dyDescent="0.2">
      <c r="A11" s="456"/>
      <c r="B11" s="457"/>
      <c r="C11" s="457"/>
      <c r="D11" s="457"/>
      <c r="E11" s="457"/>
      <c r="F11" s="457"/>
      <c r="G11" s="457"/>
      <c r="H11" s="457"/>
      <c r="I11" s="458"/>
      <c r="L11" s="459"/>
    </row>
    <row r="12" spans="1:12" ht="10.5" customHeight="1" x14ac:dyDescent="0.2">
      <c r="A12" s="269" t="s">
        <v>301</v>
      </c>
      <c r="B12" s="5" t="s">
        <v>341</v>
      </c>
      <c r="C12" s="270" t="s">
        <v>342</v>
      </c>
      <c r="D12" s="270" t="s">
        <v>343</v>
      </c>
      <c r="E12" s="271">
        <f>+CA!B13</f>
        <v>9000060</v>
      </c>
      <c r="F12" s="270" t="s">
        <v>330</v>
      </c>
      <c r="G12" s="270" t="s">
        <v>344</v>
      </c>
      <c r="H12" s="271">
        <f>+Memoria!C50</f>
        <v>-9000060</v>
      </c>
      <c r="I12" s="272">
        <f>+ROUND(E12+H12,2)</f>
        <v>0</v>
      </c>
      <c r="L12" s="460"/>
    </row>
    <row r="13" spans="1:12" ht="22.5" x14ac:dyDescent="0.2">
      <c r="A13" s="269" t="s">
        <v>304</v>
      </c>
      <c r="B13" s="5" t="s">
        <v>345</v>
      </c>
      <c r="C13" s="270" t="s">
        <v>342</v>
      </c>
      <c r="D13" s="270" t="s">
        <v>333</v>
      </c>
      <c r="E13" s="271">
        <f>+CA!C13</f>
        <v>6169873.2400000002</v>
      </c>
      <c r="F13" s="270" t="s">
        <v>330</v>
      </c>
      <c r="G13" s="270" t="s">
        <v>346</v>
      </c>
      <c r="H13" s="271">
        <f>+Memoria!C52</f>
        <v>-6169873.2400000002</v>
      </c>
      <c r="I13" s="272">
        <f>+ROUND(E13+H13,2)</f>
        <v>0</v>
      </c>
    </row>
    <row r="14" spans="1:12" x14ac:dyDescent="0.2">
      <c r="A14" s="269" t="s">
        <v>306</v>
      </c>
      <c r="B14" s="5" t="s">
        <v>347</v>
      </c>
      <c r="C14" s="270" t="s">
        <v>342</v>
      </c>
      <c r="D14" s="270" t="s">
        <v>336</v>
      </c>
      <c r="E14" s="271">
        <f>+CA!E13</f>
        <v>12021215</v>
      </c>
      <c r="F14" s="270" t="s">
        <v>330</v>
      </c>
      <c r="G14" s="270" t="s">
        <v>664</v>
      </c>
      <c r="H14" s="271">
        <f>+Memoria!C54+Memoria!C55+Memoria!C56</f>
        <v>12021215</v>
      </c>
      <c r="I14" s="272">
        <f>ROUND(E14-H14,2)</f>
        <v>0</v>
      </c>
    </row>
    <row r="15" spans="1:12" x14ac:dyDescent="0.2">
      <c r="A15" s="269" t="s">
        <v>308</v>
      </c>
      <c r="B15" s="5" t="s">
        <v>348</v>
      </c>
      <c r="C15" s="270" t="s">
        <v>342</v>
      </c>
      <c r="D15" s="270" t="s">
        <v>349</v>
      </c>
      <c r="E15" s="271">
        <f>+CA!F13</f>
        <v>12021215</v>
      </c>
      <c r="F15" s="270" t="s">
        <v>330</v>
      </c>
      <c r="G15" s="270">
        <v>8.25</v>
      </c>
      <c r="H15" s="271">
        <f>+Memoria!C56</f>
        <v>12021215</v>
      </c>
      <c r="I15" s="272">
        <f>ROUND(E15-H15,2)</f>
        <v>0</v>
      </c>
    </row>
    <row r="16" spans="1:12" x14ac:dyDescent="0.2">
      <c r="A16" s="456"/>
      <c r="B16" s="457"/>
      <c r="C16" s="457"/>
      <c r="D16" s="457"/>
      <c r="E16" s="457"/>
      <c r="F16" s="457"/>
      <c r="G16" s="457"/>
      <c r="H16" s="457"/>
      <c r="I16" s="458"/>
    </row>
    <row r="17" spans="1:9" x14ac:dyDescent="0.2">
      <c r="A17" s="269" t="s">
        <v>301</v>
      </c>
      <c r="B17" s="5" t="s">
        <v>350</v>
      </c>
      <c r="C17" s="270" t="s">
        <v>351</v>
      </c>
      <c r="D17" s="270" t="s">
        <v>343</v>
      </c>
      <c r="E17" s="271">
        <f>+CTG!B15</f>
        <v>9000060</v>
      </c>
      <c r="F17" s="270" t="s">
        <v>330</v>
      </c>
      <c r="G17" s="270" t="s">
        <v>344</v>
      </c>
      <c r="H17" s="271">
        <f>+Memoria!C50</f>
        <v>-9000060</v>
      </c>
      <c r="I17" s="272">
        <f>+ROUND(E17+H17,2)</f>
        <v>0</v>
      </c>
    </row>
    <row r="18" spans="1:9" ht="22.5" x14ac:dyDescent="0.2">
      <c r="A18" s="269" t="s">
        <v>304</v>
      </c>
      <c r="B18" s="5" t="s">
        <v>352</v>
      </c>
      <c r="C18" s="270" t="s">
        <v>351</v>
      </c>
      <c r="D18" s="270" t="s">
        <v>333</v>
      </c>
      <c r="E18" s="271">
        <f>+CTG!C15</f>
        <v>6169873.2400000002</v>
      </c>
      <c r="F18" s="270" t="s">
        <v>330</v>
      </c>
      <c r="G18" s="270" t="s">
        <v>346</v>
      </c>
      <c r="H18" s="271">
        <f>+Memoria!C52</f>
        <v>-6169873.2400000002</v>
      </c>
      <c r="I18" s="272">
        <f>+ROUND(E18+H18,2)</f>
        <v>0</v>
      </c>
    </row>
    <row r="19" spans="1:9" x14ac:dyDescent="0.2">
      <c r="A19" s="269" t="s">
        <v>306</v>
      </c>
      <c r="B19" s="5" t="s">
        <v>353</v>
      </c>
      <c r="C19" s="270" t="s">
        <v>351</v>
      </c>
      <c r="D19" s="270" t="s">
        <v>336</v>
      </c>
      <c r="E19" s="271">
        <f>+CTG!E15</f>
        <v>12021215</v>
      </c>
      <c r="F19" s="270" t="s">
        <v>330</v>
      </c>
      <c r="G19" s="270" t="s">
        <v>664</v>
      </c>
      <c r="H19" s="271">
        <f>+Memoria!C54+Memoria!C55+Memoria!C56</f>
        <v>12021215</v>
      </c>
      <c r="I19" s="272">
        <f>+ROUND(E19-H19,2)</f>
        <v>0</v>
      </c>
    </row>
    <row r="20" spans="1:9" x14ac:dyDescent="0.2">
      <c r="A20" s="269" t="s">
        <v>308</v>
      </c>
      <c r="B20" s="5" t="s">
        <v>354</v>
      </c>
      <c r="C20" s="270" t="s">
        <v>351</v>
      </c>
      <c r="D20" s="270" t="s">
        <v>349</v>
      </c>
      <c r="E20" s="271">
        <f>+CTG!F15</f>
        <v>12021215</v>
      </c>
      <c r="F20" s="270" t="s">
        <v>330</v>
      </c>
      <c r="G20" s="270">
        <v>8.25</v>
      </c>
      <c r="H20" s="271">
        <f>+Memoria!C56</f>
        <v>12021215</v>
      </c>
      <c r="I20" s="272">
        <f>+ROUND(E20-H20,2)</f>
        <v>0</v>
      </c>
    </row>
    <row r="21" spans="1:9" x14ac:dyDescent="0.2">
      <c r="A21" s="456"/>
      <c r="B21" s="457"/>
      <c r="C21" s="457"/>
      <c r="D21" s="457"/>
      <c r="E21" s="457"/>
      <c r="F21" s="457"/>
      <c r="G21" s="457"/>
      <c r="H21" s="457"/>
      <c r="I21" s="458"/>
    </row>
    <row r="22" spans="1:9" x14ac:dyDescent="0.2">
      <c r="A22" s="269" t="s">
        <v>301</v>
      </c>
      <c r="B22" s="5" t="s">
        <v>355</v>
      </c>
      <c r="C22" s="270" t="s">
        <v>356</v>
      </c>
      <c r="D22" s="270" t="s">
        <v>343</v>
      </c>
      <c r="E22" s="271">
        <f>+COG!B76</f>
        <v>9000060.0000000019</v>
      </c>
      <c r="F22" s="270" t="s">
        <v>330</v>
      </c>
      <c r="G22" s="270" t="s">
        <v>344</v>
      </c>
      <c r="H22" s="271">
        <f>+Memoria!C50</f>
        <v>-9000060</v>
      </c>
      <c r="I22" s="272">
        <f>+ROUND(E22+H22,2)</f>
        <v>0</v>
      </c>
    </row>
    <row r="23" spans="1:9" ht="22.5" x14ac:dyDescent="0.2">
      <c r="A23" s="269" t="s">
        <v>304</v>
      </c>
      <c r="B23" s="5" t="s">
        <v>357</v>
      </c>
      <c r="C23" s="270" t="s">
        <v>356</v>
      </c>
      <c r="D23" s="270" t="s">
        <v>333</v>
      </c>
      <c r="E23" s="271">
        <f>+COG!C76</f>
        <v>6169873.2400000002</v>
      </c>
      <c r="F23" s="270" t="s">
        <v>330</v>
      </c>
      <c r="G23" s="270" t="s">
        <v>346</v>
      </c>
      <c r="H23" s="271">
        <f>+Memoria!C52</f>
        <v>-6169873.2400000002</v>
      </c>
      <c r="I23" s="272">
        <f>+ROUND(E23+H23,2)</f>
        <v>0</v>
      </c>
    </row>
    <row r="24" spans="1:9" x14ac:dyDescent="0.2">
      <c r="A24" s="269" t="s">
        <v>306</v>
      </c>
      <c r="B24" s="5" t="s">
        <v>358</v>
      </c>
      <c r="C24" s="270" t="s">
        <v>356</v>
      </c>
      <c r="D24" s="270" t="s">
        <v>336</v>
      </c>
      <c r="E24" s="271">
        <f>+COG!E76</f>
        <v>12021215</v>
      </c>
      <c r="F24" s="270" t="s">
        <v>330</v>
      </c>
      <c r="G24" s="270" t="s">
        <v>664</v>
      </c>
      <c r="H24" s="271">
        <f>+Memoria!C54+Memoria!C55+Memoria!C56</f>
        <v>12021215</v>
      </c>
      <c r="I24" s="272">
        <f>+ROUND(E24-H24,2)</f>
        <v>0</v>
      </c>
    </row>
    <row r="25" spans="1:9" x14ac:dyDescent="0.2">
      <c r="A25" s="269" t="s">
        <v>308</v>
      </c>
      <c r="B25" s="5" t="s">
        <v>359</v>
      </c>
      <c r="C25" s="270" t="s">
        <v>356</v>
      </c>
      <c r="D25" s="270" t="s">
        <v>349</v>
      </c>
      <c r="E25" s="271">
        <f>+COG!F76</f>
        <v>12021215</v>
      </c>
      <c r="F25" s="270" t="s">
        <v>330</v>
      </c>
      <c r="G25" s="270">
        <v>8.25</v>
      </c>
      <c r="H25" s="271">
        <f>+Memoria!C56</f>
        <v>12021215</v>
      </c>
      <c r="I25" s="272">
        <f>+ROUND(E25-H25,2)</f>
        <v>0</v>
      </c>
    </row>
    <row r="26" spans="1:9" x14ac:dyDescent="0.2">
      <c r="A26" s="456"/>
      <c r="B26" s="457"/>
      <c r="C26" s="457"/>
      <c r="D26" s="457"/>
      <c r="E26" s="457"/>
      <c r="F26" s="457"/>
      <c r="G26" s="457"/>
      <c r="H26" s="457"/>
      <c r="I26" s="458"/>
    </row>
    <row r="27" spans="1:9" x14ac:dyDescent="0.2">
      <c r="A27" s="269" t="s">
        <v>301</v>
      </c>
      <c r="B27" s="5" t="s">
        <v>360</v>
      </c>
      <c r="C27" s="270" t="s">
        <v>361</v>
      </c>
      <c r="D27" s="270" t="s">
        <v>343</v>
      </c>
      <c r="E27" s="271">
        <f>+CFG!B41</f>
        <v>9000060</v>
      </c>
      <c r="F27" s="270" t="s">
        <v>330</v>
      </c>
      <c r="G27" s="270" t="s">
        <v>344</v>
      </c>
      <c r="H27" s="271">
        <f>+Memoria!C50</f>
        <v>-9000060</v>
      </c>
      <c r="I27" s="272">
        <f>+ROUND(E27+H27,2)</f>
        <v>0</v>
      </c>
    </row>
    <row r="28" spans="1:9" ht="22.5" x14ac:dyDescent="0.2">
      <c r="A28" s="269" t="s">
        <v>304</v>
      </c>
      <c r="B28" s="5" t="s">
        <v>362</v>
      </c>
      <c r="C28" s="270" t="s">
        <v>361</v>
      </c>
      <c r="D28" s="270" t="s">
        <v>333</v>
      </c>
      <c r="E28" s="271">
        <f>+CFG!C41</f>
        <v>6169873.2400000002</v>
      </c>
      <c r="F28" s="270" t="s">
        <v>330</v>
      </c>
      <c r="G28" s="270" t="s">
        <v>346</v>
      </c>
      <c r="H28" s="271">
        <f>+Memoria!C52</f>
        <v>-6169873.2400000002</v>
      </c>
      <c r="I28" s="272">
        <f>+ROUND(E28+H28,2)</f>
        <v>0</v>
      </c>
    </row>
    <row r="29" spans="1:9" x14ac:dyDescent="0.2">
      <c r="A29" s="269" t="s">
        <v>306</v>
      </c>
      <c r="B29" s="5" t="s">
        <v>363</v>
      </c>
      <c r="C29" s="270" t="s">
        <v>361</v>
      </c>
      <c r="D29" s="270" t="s">
        <v>336</v>
      </c>
      <c r="E29" s="271">
        <f>+CFG!E41</f>
        <v>12021215</v>
      </c>
      <c r="F29" s="270" t="s">
        <v>330</v>
      </c>
      <c r="G29" s="270" t="s">
        <v>664</v>
      </c>
      <c r="H29" s="271">
        <f>+Memoria!C54+Memoria!C55+Memoria!C56</f>
        <v>12021215</v>
      </c>
      <c r="I29" s="272">
        <f>+ROUND(E29-H29,2)</f>
        <v>0</v>
      </c>
    </row>
    <row r="30" spans="1:9" x14ac:dyDescent="0.2">
      <c r="A30" s="269" t="s">
        <v>308</v>
      </c>
      <c r="B30" s="5" t="s">
        <v>364</v>
      </c>
      <c r="C30" s="270" t="s">
        <v>361</v>
      </c>
      <c r="D30" s="270" t="s">
        <v>349</v>
      </c>
      <c r="E30" s="271">
        <f>+CFG!F41</f>
        <v>12021215</v>
      </c>
      <c r="F30" s="270" t="s">
        <v>330</v>
      </c>
      <c r="G30" s="270">
        <v>8.25</v>
      </c>
      <c r="H30" s="271">
        <f>+Memoria!C56</f>
        <v>12021215</v>
      </c>
      <c r="I30" s="272">
        <f>+ROUND(E30-H30,2)</f>
        <v>0</v>
      </c>
    </row>
    <row r="31" spans="1:9" x14ac:dyDescent="0.2">
      <c r="A31" s="456"/>
      <c r="B31" s="457"/>
      <c r="C31" s="457"/>
      <c r="D31" s="457"/>
      <c r="E31" s="457"/>
      <c r="F31" s="457"/>
      <c r="G31" s="457"/>
      <c r="H31" s="457"/>
      <c r="I31" s="458"/>
    </row>
    <row r="32" spans="1:9" ht="22.5" x14ac:dyDescent="0.2">
      <c r="A32" s="269" t="s">
        <v>310</v>
      </c>
      <c r="B32" s="5" t="s">
        <v>365</v>
      </c>
      <c r="C32" s="270" t="s">
        <v>366</v>
      </c>
      <c r="D32" s="270" t="s">
        <v>367</v>
      </c>
      <c r="E32" s="271">
        <f>+EN!B27</f>
        <v>0</v>
      </c>
      <c r="F32" s="270" t="s">
        <v>368</v>
      </c>
      <c r="G32" s="270" t="s">
        <v>369</v>
      </c>
      <c r="H32" s="271">
        <f>+IPF!E25</f>
        <v>0</v>
      </c>
      <c r="I32" s="272">
        <f>+ROUND(E32-H32,2)</f>
        <v>0</v>
      </c>
    </row>
    <row r="33" spans="1:9" ht="33.75" x14ac:dyDescent="0.2">
      <c r="A33" s="269" t="s">
        <v>310</v>
      </c>
      <c r="B33" s="5" t="s">
        <v>370</v>
      </c>
      <c r="C33" s="270" t="s">
        <v>366</v>
      </c>
      <c r="D33" s="270" t="s">
        <v>371</v>
      </c>
      <c r="E33" s="271">
        <f>+EN!C27</f>
        <v>0</v>
      </c>
      <c r="F33" s="270" t="s">
        <v>368</v>
      </c>
      <c r="G33" s="270" t="s">
        <v>372</v>
      </c>
      <c r="H33" s="271">
        <f>+IPF!E27</f>
        <v>0</v>
      </c>
      <c r="I33" s="272">
        <f>+ROUND(E33-H33,2)</f>
        <v>0</v>
      </c>
    </row>
    <row r="34" spans="1:9" ht="33.75" x14ac:dyDescent="0.2">
      <c r="A34" s="269" t="s">
        <v>310</v>
      </c>
      <c r="B34" s="5" t="s">
        <v>373</v>
      </c>
      <c r="C34" s="270" t="s">
        <v>366</v>
      </c>
      <c r="D34" s="270" t="s">
        <v>234</v>
      </c>
      <c r="E34" s="271">
        <f>+EN!D27</f>
        <v>0</v>
      </c>
      <c r="F34" s="270" t="s">
        <v>368</v>
      </c>
      <c r="G34" s="270" t="s">
        <v>374</v>
      </c>
      <c r="H34" s="271">
        <f>+IPF!E29</f>
        <v>0</v>
      </c>
      <c r="I34" s="272">
        <f>+ROUND(E34-H34,2)</f>
        <v>0</v>
      </c>
    </row>
    <row r="35" spans="1:9" x14ac:dyDescent="0.2">
      <c r="A35" s="456"/>
      <c r="B35" s="457"/>
      <c r="C35" s="457"/>
      <c r="D35" s="457"/>
      <c r="E35" s="457"/>
      <c r="F35" s="457"/>
      <c r="G35" s="457"/>
      <c r="H35" s="457"/>
      <c r="I35" s="458"/>
    </row>
    <row r="36" spans="1:9" ht="22.5" x14ac:dyDescent="0.2">
      <c r="A36" s="269" t="s">
        <v>313</v>
      </c>
      <c r="B36" s="5" t="s">
        <v>375</v>
      </c>
      <c r="C36" s="270" t="s">
        <v>376</v>
      </c>
      <c r="D36" s="270" t="s">
        <v>336</v>
      </c>
      <c r="E36" s="271">
        <f>+ID!B23</f>
        <v>0</v>
      </c>
      <c r="F36" s="270" t="s">
        <v>356</v>
      </c>
      <c r="G36" s="270" t="s">
        <v>377</v>
      </c>
      <c r="H36" s="271">
        <f>+COG!E70</f>
        <v>0</v>
      </c>
      <c r="I36" s="272">
        <f>+ROUND(E36-H36,2)</f>
        <v>0</v>
      </c>
    </row>
    <row r="37" spans="1:9" ht="22.5" x14ac:dyDescent="0.2">
      <c r="A37" s="269" t="s">
        <v>313</v>
      </c>
      <c r="B37" s="5" t="s">
        <v>378</v>
      </c>
      <c r="C37" s="270" t="s">
        <v>376</v>
      </c>
      <c r="D37" s="270" t="s">
        <v>349</v>
      </c>
      <c r="E37" s="271">
        <f>+ID!C23</f>
        <v>0</v>
      </c>
      <c r="F37" s="270" t="s">
        <v>356</v>
      </c>
      <c r="G37" s="270" t="s">
        <v>379</v>
      </c>
      <c r="H37" s="271">
        <f>+COG!F70</f>
        <v>0</v>
      </c>
      <c r="I37" s="272">
        <f>+ROUND(E37-H37,2)</f>
        <v>0</v>
      </c>
    </row>
    <row r="38" spans="1:9" x14ac:dyDescent="0.2">
      <c r="A38" s="456"/>
      <c r="B38" s="457"/>
      <c r="C38" s="457"/>
      <c r="D38" s="457"/>
      <c r="E38" s="457"/>
      <c r="F38" s="457"/>
      <c r="G38" s="457"/>
      <c r="H38" s="457"/>
      <c r="I38" s="458"/>
    </row>
    <row r="39" spans="1:9" x14ac:dyDescent="0.2">
      <c r="A39" s="269" t="s">
        <v>316</v>
      </c>
      <c r="B39" s="82" t="s">
        <v>380</v>
      </c>
      <c r="C39" s="270" t="s">
        <v>381</v>
      </c>
      <c r="D39" s="270" t="s">
        <v>343</v>
      </c>
      <c r="E39" s="271">
        <f>+GCP!B36</f>
        <v>9000060</v>
      </c>
      <c r="F39" s="270" t="s">
        <v>330</v>
      </c>
      <c r="G39" s="270" t="s">
        <v>344</v>
      </c>
      <c r="H39" s="271">
        <f>+Memoria!C50</f>
        <v>-9000060</v>
      </c>
      <c r="I39" s="272">
        <f>+ROUND(E39+H39,2)</f>
        <v>0</v>
      </c>
    </row>
    <row r="40" spans="1:9" ht="22.5" x14ac:dyDescent="0.2">
      <c r="A40" s="269" t="s">
        <v>317</v>
      </c>
      <c r="B40" s="82" t="s">
        <v>382</v>
      </c>
      <c r="C40" s="270" t="s">
        <v>381</v>
      </c>
      <c r="D40" s="270" t="s">
        <v>333</v>
      </c>
      <c r="E40" s="271">
        <f>+GCP!C36</f>
        <v>6169873.2400000002</v>
      </c>
      <c r="F40" s="270" t="s">
        <v>330</v>
      </c>
      <c r="G40" s="270" t="s">
        <v>346</v>
      </c>
      <c r="H40" s="271">
        <f>+Memoria!C52</f>
        <v>-6169873.2400000002</v>
      </c>
      <c r="I40" s="272">
        <f>+ROUND(E40+H40,2)</f>
        <v>0</v>
      </c>
    </row>
    <row r="41" spans="1:9" x14ac:dyDescent="0.2">
      <c r="A41" s="269" t="s">
        <v>318</v>
      </c>
      <c r="B41" s="82" t="s">
        <v>383</v>
      </c>
      <c r="C41" s="270" t="s">
        <v>381</v>
      </c>
      <c r="D41" s="270" t="s">
        <v>336</v>
      </c>
      <c r="E41" s="271">
        <f>+GCP!E36</f>
        <v>12021215</v>
      </c>
      <c r="F41" s="270" t="s">
        <v>330</v>
      </c>
      <c r="G41" s="270" t="s">
        <v>664</v>
      </c>
      <c r="H41" s="271">
        <f>+Memoria!C54+Memoria!C55+Memoria!C56</f>
        <v>12021215</v>
      </c>
      <c r="I41" s="272">
        <f t="shared" ref="I41:I42" si="0">ROUND(E41-H41,2)</f>
        <v>0</v>
      </c>
    </row>
    <row r="42" spans="1:9" x14ac:dyDescent="0.2">
      <c r="A42" s="269" t="s">
        <v>319</v>
      </c>
      <c r="B42" s="82" t="s">
        <v>384</v>
      </c>
      <c r="C42" s="270" t="s">
        <v>381</v>
      </c>
      <c r="D42" s="270" t="s">
        <v>349</v>
      </c>
      <c r="E42" s="271">
        <f>+GCP!F36</f>
        <v>12021215</v>
      </c>
      <c r="F42" s="270" t="s">
        <v>330</v>
      </c>
      <c r="G42" s="270">
        <v>8.25</v>
      </c>
      <c r="H42" s="271">
        <f>+Memoria!C56</f>
        <v>12021215</v>
      </c>
      <c r="I42" s="272">
        <f t="shared" si="0"/>
        <v>0</v>
      </c>
    </row>
    <row r="43" spans="1:9" x14ac:dyDescent="0.2">
      <c r="A43" s="456"/>
      <c r="B43" s="457"/>
      <c r="C43" s="457"/>
      <c r="D43" s="457"/>
      <c r="E43" s="457"/>
      <c r="F43" s="457"/>
      <c r="G43" s="457"/>
      <c r="H43" s="457"/>
      <c r="I43" s="458"/>
    </row>
    <row r="44" spans="1:9" x14ac:dyDescent="0.2">
      <c r="A44" s="269" t="s">
        <v>316</v>
      </c>
      <c r="B44" s="82" t="s">
        <v>385</v>
      </c>
      <c r="C44" s="270" t="s">
        <v>381</v>
      </c>
      <c r="D44" s="270" t="s">
        <v>343</v>
      </c>
      <c r="E44" s="271">
        <f>+GCP!B36</f>
        <v>9000060</v>
      </c>
      <c r="F44" s="270" t="s">
        <v>342</v>
      </c>
      <c r="G44" s="270" t="s">
        <v>343</v>
      </c>
      <c r="H44" s="271">
        <f>+CA!B13</f>
        <v>9000060</v>
      </c>
      <c r="I44" s="272">
        <f>+ROUND(E44-H44,2)</f>
        <v>0</v>
      </c>
    </row>
    <row r="45" spans="1:9" ht="22.5" x14ac:dyDescent="0.2">
      <c r="A45" s="269" t="s">
        <v>317</v>
      </c>
      <c r="B45" s="82" t="s">
        <v>386</v>
      </c>
      <c r="C45" s="270" t="s">
        <v>381</v>
      </c>
      <c r="D45" s="270" t="s">
        <v>333</v>
      </c>
      <c r="E45" s="271">
        <f>+GCP!C36</f>
        <v>6169873.2400000002</v>
      </c>
      <c r="F45" s="270" t="s">
        <v>342</v>
      </c>
      <c r="G45" s="270" t="s">
        <v>333</v>
      </c>
      <c r="H45" s="271">
        <f>+CA!C13</f>
        <v>6169873.2400000002</v>
      </c>
      <c r="I45" s="272">
        <f>+ROUND(E45-H45,2)</f>
        <v>0</v>
      </c>
    </row>
    <row r="46" spans="1:9" x14ac:dyDescent="0.2">
      <c r="A46" s="269" t="s">
        <v>318</v>
      </c>
      <c r="B46" s="82" t="s">
        <v>387</v>
      </c>
      <c r="C46" s="270" t="s">
        <v>381</v>
      </c>
      <c r="D46" s="270" t="s">
        <v>336</v>
      </c>
      <c r="E46" s="271">
        <f>+GCP!E36</f>
        <v>12021215</v>
      </c>
      <c r="F46" s="270" t="s">
        <v>342</v>
      </c>
      <c r="G46" s="270" t="s">
        <v>336</v>
      </c>
      <c r="H46" s="271">
        <f>+CA!E13</f>
        <v>12021215</v>
      </c>
      <c r="I46" s="272">
        <f>ROUND(E46-H46,2)</f>
        <v>0</v>
      </c>
    </row>
    <row r="47" spans="1:9" x14ac:dyDescent="0.2">
      <c r="A47" s="269" t="s">
        <v>319</v>
      </c>
      <c r="B47" s="82" t="s">
        <v>388</v>
      </c>
      <c r="C47" s="270" t="s">
        <v>381</v>
      </c>
      <c r="D47" s="270" t="s">
        <v>349</v>
      </c>
      <c r="E47" s="271">
        <f>+GCP!F36</f>
        <v>12021215</v>
      </c>
      <c r="F47" s="270" t="s">
        <v>342</v>
      </c>
      <c r="G47" s="270" t="s">
        <v>349</v>
      </c>
      <c r="H47" s="271">
        <f>+CA!F13</f>
        <v>12021215</v>
      </c>
      <c r="I47" s="272">
        <f>ROUND(E47-H47,2)</f>
        <v>0</v>
      </c>
    </row>
    <row r="48" spans="1:9" x14ac:dyDescent="0.2">
      <c r="A48" s="456"/>
      <c r="B48" s="457"/>
      <c r="C48" s="457"/>
      <c r="D48" s="457"/>
      <c r="E48" s="457"/>
      <c r="F48" s="457"/>
      <c r="G48" s="457"/>
      <c r="H48" s="457"/>
      <c r="I48" s="458"/>
    </row>
    <row r="49" spans="1:9" x14ac:dyDescent="0.2">
      <c r="A49" s="269" t="s">
        <v>316</v>
      </c>
      <c r="B49" s="82" t="s">
        <v>389</v>
      </c>
      <c r="C49" s="270" t="s">
        <v>381</v>
      </c>
      <c r="D49" s="270" t="s">
        <v>343</v>
      </c>
      <c r="E49" s="271">
        <f>+GCP!B36</f>
        <v>9000060</v>
      </c>
      <c r="F49" s="270" t="s">
        <v>351</v>
      </c>
      <c r="G49" s="270" t="s">
        <v>343</v>
      </c>
      <c r="H49" s="271">
        <f>+CTG!B15</f>
        <v>9000060</v>
      </c>
      <c r="I49" s="272">
        <f>+ROUND(E49-H49,2)</f>
        <v>0</v>
      </c>
    </row>
    <row r="50" spans="1:9" ht="22.5" x14ac:dyDescent="0.2">
      <c r="A50" s="269" t="s">
        <v>317</v>
      </c>
      <c r="B50" s="82" t="s">
        <v>390</v>
      </c>
      <c r="C50" s="270" t="s">
        <v>381</v>
      </c>
      <c r="D50" s="270" t="s">
        <v>333</v>
      </c>
      <c r="E50" s="271">
        <f>+GCP!C36</f>
        <v>6169873.2400000002</v>
      </c>
      <c r="F50" s="270" t="s">
        <v>351</v>
      </c>
      <c r="G50" s="270" t="s">
        <v>333</v>
      </c>
      <c r="H50" s="271">
        <f>+CTG!C15</f>
        <v>6169873.2400000002</v>
      </c>
      <c r="I50" s="272">
        <f>+ROUND(E50-H50,2)</f>
        <v>0</v>
      </c>
    </row>
    <row r="51" spans="1:9" x14ac:dyDescent="0.2">
      <c r="A51" s="269" t="s">
        <v>318</v>
      </c>
      <c r="B51" s="82" t="s">
        <v>391</v>
      </c>
      <c r="C51" s="270" t="s">
        <v>381</v>
      </c>
      <c r="D51" s="270" t="s">
        <v>336</v>
      </c>
      <c r="E51" s="271">
        <f>+GCP!E36</f>
        <v>12021215</v>
      </c>
      <c r="F51" s="270" t="s">
        <v>351</v>
      </c>
      <c r="G51" s="270" t="s">
        <v>336</v>
      </c>
      <c r="H51" s="271">
        <f>+CTG!E15</f>
        <v>12021215</v>
      </c>
      <c r="I51" s="272">
        <f>ROUND(E51-H51,2)</f>
        <v>0</v>
      </c>
    </row>
    <row r="52" spans="1:9" x14ac:dyDescent="0.2">
      <c r="A52" s="269" t="s">
        <v>319</v>
      </c>
      <c r="B52" s="82" t="s">
        <v>392</v>
      </c>
      <c r="C52" s="270" t="s">
        <v>381</v>
      </c>
      <c r="D52" s="270" t="s">
        <v>349</v>
      </c>
      <c r="E52" s="271">
        <f>+GCP!F36</f>
        <v>12021215</v>
      </c>
      <c r="F52" s="270" t="s">
        <v>351</v>
      </c>
      <c r="G52" s="270" t="s">
        <v>349</v>
      </c>
      <c r="H52" s="271">
        <f>+CTG!F15</f>
        <v>12021215</v>
      </c>
      <c r="I52" s="272">
        <f>ROUND(E52-H52,2)</f>
        <v>0</v>
      </c>
    </row>
    <row r="53" spans="1:9" x14ac:dyDescent="0.2">
      <c r="A53" s="456"/>
      <c r="B53" s="457"/>
      <c r="C53" s="457"/>
      <c r="D53" s="457"/>
      <c r="E53" s="457"/>
      <c r="F53" s="457"/>
      <c r="G53" s="457"/>
      <c r="H53" s="457"/>
      <c r="I53" s="458"/>
    </row>
    <row r="54" spans="1:9" x14ac:dyDescent="0.2">
      <c r="A54" s="269" t="s">
        <v>316</v>
      </c>
      <c r="B54" s="82" t="s">
        <v>393</v>
      </c>
      <c r="C54" s="270" t="s">
        <v>381</v>
      </c>
      <c r="D54" s="270" t="s">
        <v>343</v>
      </c>
      <c r="E54" s="271">
        <f>+GCP!B36</f>
        <v>9000060</v>
      </c>
      <c r="F54" s="270" t="s">
        <v>356</v>
      </c>
      <c r="G54" s="270" t="s">
        <v>343</v>
      </c>
      <c r="H54" s="271">
        <f>+COG!B76</f>
        <v>9000060.0000000019</v>
      </c>
      <c r="I54" s="272">
        <f>+ROUND(E54-H54,2)</f>
        <v>0</v>
      </c>
    </row>
    <row r="55" spans="1:9" ht="22.5" x14ac:dyDescent="0.2">
      <c r="A55" s="269" t="s">
        <v>317</v>
      </c>
      <c r="B55" s="82" t="s">
        <v>394</v>
      </c>
      <c r="C55" s="270" t="s">
        <v>381</v>
      </c>
      <c r="D55" s="270" t="s">
        <v>333</v>
      </c>
      <c r="E55" s="271">
        <f>+GCP!C36</f>
        <v>6169873.2400000002</v>
      </c>
      <c r="F55" s="270" t="s">
        <v>356</v>
      </c>
      <c r="G55" s="270" t="s">
        <v>333</v>
      </c>
      <c r="H55" s="271">
        <f>+COG!C76</f>
        <v>6169873.2400000002</v>
      </c>
      <c r="I55" s="272">
        <f>+ROUND(E55-H55,2)</f>
        <v>0</v>
      </c>
    </row>
    <row r="56" spans="1:9" x14ac:dyDescent="0.2">
      <c r="A56" s="269" t="s">
        <v>318</v>
      </c>
      <c r="B56" s="82" t="s">
        <v>395</v>
      </c>
      <c r="C56" s="270" t="s">
        <v>381</v>
      </c>
      <c r="D56" s="270" t="s">
        <v>336</v>
      </c>
      <c r="E56" s="271">
        <f>+GCP!E36</f>
        <v>12021215</v>
      </c>
      <c r="F56" s="270" t="s">
        <v>356</v>
      </c>
      <c r="G56" s="270" t="s">
        <v>336</v>
      </c>
      <c r="H56" s="271">
        <f>+CTG!E15</f>
        <v>12021215</v>
      </c>
      <c r="I56" s="272">
        <f>ROUND(E56-H56,2)</f>
        <v>0</v>
      </c>
    </row>
    <row r="57" spans="1:9" x14ac:dyDescent="0.2">
      <c r="A57" s="269" t="s">
        <v>319</v>
      </c>
      <c r="B57" s="82" t="s">
        <v>396</v>
      </c>
      <c r="C57" s="270" t="s">
        <v>381</v>
      </c>
      <c r="D57" s="270" t="s">
        <v>349</v>
      </c>
      <c r="E57" s="271">
        <f>+GCP!F36</f>
        <v>12021215</v>
      </c>
      <c r="F57" s="270" t="s">
        <v>356</v>
      </c>
      <c r="G57" s="270" t="s">
        <v>349</v>
      </c>
      <c r="H57" s="271">
        <f>+COG!F76</f>
        <v>12021215</v>
      </c>
      <c r="I57" s="272">
        <f>ROUND(E57-H57,2)</f>
        <v>0</v>
      </c>
    </row>
    <row r="58" spans="1:9" x14ac:dyDescent="0.2">
      <c r="A58" s="456"/>
      <c r="B58" s="457"/>
      <c r="C58" s="457"/>
      <c r="D58" s="457"/>
      <c r="E58" s="457"/>
      <c r="F58" s="457"/>
      <c r="G58" s="457"/>
      <c r="H58" s="457"/>
      <c r="I58" s="458"/>
    </row>
    <row r="59" spans="1:9" x14ac:dyDescent="0.2">
      <c r="A59" s="269" t="s">
        <v>316</v>
      </c>
      <c r="B59" s="82" t="s">
        <v>397</v>
      </c>
      <c r="C59" s="270" t="s">
        <v>381</v>
      </c>
      <c r="D59" s="270" t="s">
        <v>343</v>
      </c>
      <c r="E59" s="271">
        <f>+GCP!B36</f>
        <v>9000060</v>
      </c>
      <c r="F59" s="270" t="s">
        <v>361</v>
      </c>
      <c r="G59" s="270" t="s">
        <v>343</v>
      </c>
      <c r="H59" s="271">
        <f>+CFG!B41</f>
        <v>9000060</v>
      </c>
      <c r="I59" s="272">
        <f>+ROUND(E59-H59,2)</f>
        <v>0</v>
      </c>
    </row>
    <row r="60" spans="1:9" ht="22.5" x14ac:dyDescent="0.2">
      <c r="A60" s="269" t="s">
        <v>317</v>
      </c>
      <c r="B60" s="82" t="s">
        <v>398</v>
      </c>
      <c r="C60" s="270" t="s">
        <v>381</v>
      </c>
      <c r="D60" s="270" t="s">
        <v>333</v>
      </c>
      <c r="E60" s="271">
        <f>+GCP!C36</f>
        <v>6169873.2400000002</v>
      </c>
      <c r="F60" s="270" t="s">
        <v>361</v>
      </c>
      <c r="G60" s="270" t="s">
        <v>333</v>
      </c>
      <c r="H60" s="271">
        <f>+CFG!C41</f>
        <v>6169873.2400000002</v>
      </c>
      <c r="I60" s="272">
        <f>+ROUND(E60-H60,2)</f>
        <v>0</v>
      </c>
    </row>
    <row r="61" spans="1:9" x14ac:dyDescent="0.2">
      <c r="A61" s="269" t="s">
        <v>318</v>
      </c>
      <c r="B61" s="82" t="s">
        <v>399</v>
      </c>
      <c r="C61" s="270" t="s">
        <v>381</v>
      </c>
      <c r="D61" s="270" t="s">
        <v>336</v>
      </c>
      <c r="E61" s="271">
        <f>+GCP!E36</f>
        <v>12021215</v>
      </c>
      <c r="F61" s="270" t="s">
        <v>361</v>
      </c>
      <c r="G61" s="270" t="s">
        <v>336</v>
      </c>
      <c r="H61" s="271">
        <f>+CFG!E41</f>
        <v>12021215</v>
      </c>
      <c r="I61" s="272">
        <f>ROUND(E61-H61,2)</f>
        <v>0</v>
      </c>
    </row>
    <row r="62" spans="1:9" x14ac:dyDescent="0.2">
      <c r="A62" s="273" t="s">
        <v>319</v>
      </c>
      <c r="B62" s="274" t="s">
        <v>400</v>
      </c>
      <c r="C62" s="275" t="s">
        <v>381</v>
      </c>
      <c r="D62" s="275" t="s">
        <v>349</v>
      </c>
      <c r="E62" s="276">
        <f>+GCP!F36</f>
        <v>12021215</v>
      </c>
      <c r="F62" s="275" t="s">
        <v>361</v>
      </c>
      <c r="G62" s="275" t="s">
        <v>349</v>
      </c>
      <c r="H62" s="276">
        <f>+CFG!F41</f>
        <v>12021215</v>
      </c>
      <c r="I62" s="277">
        <f>ROUND(E62-H62,2)</f>
        <v>0</v>
      </c>
    </row>
  </sheetData>
  <mergeCells count="24">
    <mergeCell ref="A1:G1"/>
    <mergeCell ref="A2:G2"/>
    <mergeCell ref="A3:G3"/>
    <mergeCell ref="A5:A6"/>
    <mergeCell ref="B5:B6"/>
    <mergeCell ref="C5:C6"/>
    <mergeCell ref="D5:D6"/>
    <mergeCell ref="E5:E6"/>
    <mergeCell ref="F5:F6"/>
    <mergeCell ref="G5:G6"/>
    <mergeCell ref="H5:H6"/>
    <mergeCell ref="I5:I6"/>
    <mergeCell ref="A11:I11"/>
    <mergeCell ref="A16:I16"/>
    <mergeCell ref="A21:I21"/>
    <mergeCell ref="A53:I53"/>
    <mergeCell ref="A58:I58"/>
    <mergeCell ref="L11:L12"/>
    <mergeCell ref="A26:I26"/>
    <mergeCell ref="A31:I31"/>
    <mergeCell ref="A35:I35"/>
    <mergeCell ref="A38:I38"/>
    <mergeCell ref="A43:I43"/>
    <mergeCell ref="A48:I48"/>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zoomScaleNormal="100" workbookViewId="0">
      <selection sqref="A1:C1"/>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67" t="s">
        <v>665</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0</v>
      </c>
      <c r="C4" s="14">
        <f>SUM(C5:C11)</f>
        <v>1134.83</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1134.83</v>
      </c>
      <c r="D9" s="17">
        <v>4150</v>
      </c>
    </row>
    <row r="10" spans="1:4" x14ac:dyDescent="0.2">
      <c r="A10" s="15" t="s">
        <v>109</v>
      </c>
      <c r="B10" s="16">
        <v>0</v>
      </c>
      <c r="C10" s="16">
        <v>0</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12000000</v>
      </c>
      <c r="C13" s="14">
        <f>SUM(C14:C15)</f>
        <v>18900000</v>
      </c>
      <c r="D13" s="12"/>
    </row>
    <row r="14" spans="1:4" ht="22.5" x14ac:dyDescent="0.2">
      <c r="A14" s="15" t="s">
        <v>112</v>
      </c>
      <c r="B14" s="16">
        <v>0</v>
      </c>
      <c r="C14" s="16">
        <v>0</v>
      </c>
      <c r="D14" s="17">
        <v>4210</v>
      </c>
    </row>
    <row r="15" spans="1:4" ht="11.25" customHeight="1" x14ac:dyDescent="0.2">
      <c r="A15" s="15" t="s">
        <v>113</v>
      </c>
      <c r="B15" s="16">
        <v>12000000</v>
      </c>
      <c r="C15" s="16">
        <v>18900000</v>
      </c>
      <c r="D15" s="17">
        <v>4220</v>
      </c>
    </row>
    <row r="16" spans="1:4" ht="11.25" customHeight="1" x14ac:dyDescent="0.25">
      <c r="A16" s="15"/>
      <c r="B16" s="11"/>
      <c r="C16" s="11"/>
      <c r="D16" s="12"/>
    </row>
    <row r="17" spans="1:5" ht="11.25" customHeight="1" x14ac:dyDescent="0.25">
      <c r="A17" s="13" t="s">
        <v>114</v>
      </c>
      <c r="B17" s="14">
        <f>SUM(B18:B22)</f>
        <v>343.43</v>
      </c>
      <c r="C17" s="14">
        <f>SUM(C18:C22)</f>
        <v>84852.34</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343.43</v>
      </c>
      <c r="C22" s="16">
        <v>84852.34</v>
      </c>
      <c r="D22" s="17">
        <v>4390</v>
      </c>
    </row>
    <row r="23" spans="1:5" ht="11.25" customHeight="1" x14ac:dyDescent="0.25">
      <c r="A23" s="18"/>
      <c r="B23" s="11"/>
      <c r="C23" s="11"/>
      <c r="D23" s="12"/>
    </row>
    <row r="24" spans="1:5" ht="11.25" customHeight="1" x14ac:dyDescent="0.25">
      <c r="A24" s="10" t="s">
        <v>120</v>
      </c>
      <c r="B24" s="14">
        <f>SUM(B4+B13+B17)</f>
        <v>12000343.43</v>
      </c>
      <c r="C24" s="19">
        <f>SUM(C4+C13+C17)</f>
        <v>18985987.169999998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12020752</v>
      </c>
      <c r="C27" s="14">
        <f>SUM(C28:C30)</f>
        <v>18865224.640000001</v>
      </c>
      <c r="D27" s="12"/>
    </row>
    <row r="28" spans="1:5" ht="11.25" customHeight="1" x14ac:dyDescent="0.2">
      <c r="A28" s="15" t="s">
        <v>123</v>
      </c>
      <c r="B28" s="16">
        <v>50244</v>
      </c>
      <c r="C28" s="16">
        <v>100925</v>
      </c>
      <c r="D28" s="17">
        <v>5110</v>
      </c>
    </row>
    <row r="29" spans="1:5" ht="11.25" customHeight="1" x14ac:dyDescent="0.2">
      <c r="A29" s="15" t="s">
        <v>124</v>
      </c>
      <c r="B29" s="16">
        <v>870</v>
      </c>
      <c r="C29" s="16">
        <v>3652.21</v>
      </c>
      <c r="D29" s="17">
        <v>5120</v>
      </c>
    </row>
    <row r="30" spans="1:5" ht="11.25" customHeight="1" x14ac:dyDescent="0.2">
      <c r="A30" s="15" t="s">
        <v>125</v>
      </c>
      <c r="B30" s="16">
        <v>11969638</v>
      </c>
      <c r="C30" s="16">
        <v>18760647.43</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2605</v>
      </c>
      <c r="D55" s="12"/>
    </row>
    <row r="56" spans="1:4" ht="11.25" customHeight="1" x14ac:dyDescent="0.2">
      <c r="A56" s="15" t="s">
        <v>147</v>
      </c>
      <c r="B56" s="16">
        <v>0</v>
      </c>
      <c r="C56" s="16">
        <v>2605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12020752</v>
      </c>
      <c r="C66" s="19">
        <f>C63+C55+C48+C43+C32+C27</f>
        <v>18867829.640000001</v>
      </c>
      <c r="D66" s="12"/>
      <c r="E66" s="12"/>
    </row>
    <row r="67" spans="1:8" ht="11.25" customHeight="1" x14ac:dyDescent="0.25">
      <c r="A67" s="20"/>
      <c r="B67" s="11"/>
      <c r="C67" s="11"/>
      <c r="D67" s="12"/>
      <c r="E67" s="12"/>
    </row>
    <row r="68" spans="1:8" s="12" customFormat="1" x14ac:dyDescent="0.25">
      <c r="A68" s="10" t="s">
        <v>156</v>
      </c>
      <c r="B68" s="14">
        <f>B24-B66</f>
        <v>-20408.570000000298</v>
      </c>
      <c r="C68" s="14">
        <f>C24-C66</f>
        <v>118157.52999999747</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70" t="s">
        <v>666</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148846.67000000001</v>
      </c>
      <c r="C5" s="26">
        <v>169873.24</v>
      </c>
      <c r="D5" s="15" t="s">
        <v>163</v>
      </c>
      <c r="E5" s="26">
        <v>84234.34</v>
      </c>
      <c r="F5" s="27">
        <v>84852.34</v>
      </c>
    </row>
    <row r="6" spans="1:6" x14ac:dyDescent="0.25">
      <c r="A6" s="15" t="s">
        <v>164</v>
      </c>
      <c r="B6" s="26">
        <v>3000000</v>
      </c>
      <c r="C6" s="26">
        <v>3000000</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3148846.67</v>
      </c>
      <c r="C13" s="28">
        <f>SUM(C5:C11)</f>
        <v>3169873.24</v>
      </c>
      <c r="D13" s="18"/>
      <c r="E13" s="29"/>
      <c r="F13" s="30"/>
    </row>
    <row r="14" spans="1:6" x14ac:dyDescent="0.25">
      <c r="A14" s="20"/>
      <c r="B14" s="25"/>
      <c r="C14" s="25"/>
      <c r="D14" s="13" t="s">
        <v>178</v>
      </c>
      <c r="E14" s="14">
        <f>SUM(E5:E12)</f>
        <v>84234.34</v>
      </c>
      <c r="F14" s="19">
        <f>SUM(F5:F12)</f>
        <v>84852.34</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0</v>
      </c>
      <c r="C18" s="26">
        <v>0</v>
      </c>
      <c r="D18" s="15" t="s">
        <v>185</v>
      </c>
      <c r="E18" s="26">
        <v>0</v>
      </c>
      <c r="F18" s="27">
        <v>0</v>
      </c>
    </row>
    <row r="19" spans="1:6" x14ac:dyDescent="0.25">
      <c r="A19" s="15" t="s">
        <v>186</v>
      </c>
      <c r="B19" s="26">
        <v>10877</v>
      </c>
      <c r="C19" s="26">
        <v>10877</v>
      </c>
      <c r="D19" s="15" t="s">
        <v>187</v>
      </c>
      <c r="E19" s="26">
        <v>0</v>
      </c>
      <c r="F19" s="27">
        <v>0</v>
      </c>
    </row>
    <row r="20" spans="1:6" x14ac:dyDescent="0.25">
      <c r="A20" s="15" t="s">
        <v>188</v>
      </c>
      <c r="B20" s="26">
        <v>26050</v>
      </c>
      <c r="C20" s="26">
        <v>26050</v>
      </c>
      <c r="D20" s="15" t="s">
        <v>189</v>
      </c>
      <c r="E20" s="26">
        <v>0</v>
      </c>
      <c r="F20" s="27">
        <v>0</v>
      </c>
    </row>
    <row r="21" spans="1:6" ht="22.5" x14ac:dyDescent="0.25">
      <c r="A21" s="15" t="s">
        <v>190</v>
      </c>
      <c r="B21" s="26">
        <v>-26050</v>
      </c>
      <c r="C21" s="26">
        <v>-26050</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10877</v>
      </c>
      <c r="C26" s="28">
        <f>SUM(C16:C24)</f>
        <v>10877</v>
      </c>
      <c r="D26" s="31" t="s">
        <v>198</v>
      </c>
      <c r="E26" s="28">
        <f>SUM(E24+E14)</f>
        <v>84234.34</v>
      </c>
      <c r="F26" s="19">
        <f>SUM(F14+F24)</f>
        <v>84852.34</v>
      </c>
    </row>
    <row r="27" spans="1:6" x14ac:dyDescent="0.25">
      <c r="A27" s="20"/>
      <c r="B27" s="25"/>
      <c r="C27" s="25"/>
      <c r="D27" s="20"/>
      <c r="E27" s="25"/>
      <c r="F27" s="30"/>
    </row>
    <row r="28" spans="1:6" x14ac:dyDescent="0.25">
      <c r="A28" s="13" t="s">
        <v>199</v>
      </c>
      <c r="B28" s="28">
        <f>B13+B26</f>
        <v>3159723.67</v>
      </c>
      <c r="C28" s="28">
        <f>C13+C26</f>
        <v>3180750.24</v>
      </c>
      <c r="D28" s="10" t="s">
        <v>200</v>
      </c>
      <c r="E28" s="25"/>
      <c r="F28" s="25"/>
    </row>
    <row r="29" spans="1:6" x14ac:dyDescent="0.25">
      <c r="A29" s="32"/>
      <c r="B29" s="33"/>
      <c r="C29" s="30"/>
      <c r="D29" s="20"/>
      <c r="E29" s="25"/>
      <c r="F29" s="25"/>
    </row>
    <row r="30" spans="1:6" x14ac:dyDescent="0.25">
      <c r="A30" s="32"/>
      <c r="B30" s="33"/>
      <c r="C30" s="30"/>
      <c r="D30" s="13" t="s">
        <v>201</v>
      </c>
      <c r="E30" s="28">
        <f>SUM(E31:E33)</f>
        <v>0</v>
      </c>
      <c r="F30" s="19">
        <f>SUM(F31:F33)</f>
        <v>0</v>
      </c>
    </row>
    <row r="31" spans="1:6" x14ac:dyDescent="0.25">
      <c r="A31" s="32"/>
      <c r="B31" s="33"/>
      <c r="C31" s="30"/>
      <c r="D31" s="15" t="s">
        <v>138</v>
      </c>
      <c r="E31" s="26">
        <v>0</v>
      </c>
      <c r="F31" s="27">
        <v>0</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3075689.69</v>
      </c>
      <c r="F35" s="19">
        <f>SUM(F36:F40)</f>
        <v>3095898.4499999997</v>
      </c>
    </row>
    <row r="36" spans="1:6" x14ac:dyDescent="0.25">
      <c r="A36" s="32"/>
      <c r="B36" s="33"/>
      <c r="C36" s="30"/>
      <c r="D36" s="15" t="s">
        <v>205</v>
      </c>
      <c r="E36" s="26">
        <v>-20408.57</v>
      </c>
      <c r="F36" s="27">
        <v>33305.19</v>
      </c>
    </row>
    <row r="37" spans="1:6" x14ac:dyDescent="0.25">
      <c r="A37" s="32"/>
      <c r="B37" s="33"/>
      <c r="C37" s="30"/>
      <c r="D37" s="15" t="s">
        <v>206</v>
      </c>
      <c r="E37" s="26">
        <v>3096098.26</v>
      </c>
      <c r="F37" s="27">
        <v>3062593.26</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3075689.69</v>
      </c>
      <c r="F46" s="19">
        <f>SUM(F42+F35+F30)</f>
        <v>3095898.4499999997</v>
      </c>
    </row>
    <row r="47" spans="1:6" x14ac:dyDescent="0.25">
      <c r="A47" s="32"/>
      <c r="B47" s="33"/>
      <c r="C47" s="30"/>
      <c r="D47" s="20"/>
      <c r="E47" s="25"/>
      <c r="F47" s="30"/>
    </row>
    <row r="48" spans="1:6" x14ac:dyDescent="0.25">
      <c r="A48" s="32"/>
      <c r="B48" s="33"/>
      <c r="C48" s="30"/>
      <c r="D48" s="13" t="s">
        <v>214</v>
      </c>
      <c r="E48" s="28">
        <f>E46+E26</f>
        <v>3159924.03</v>
      </c>
      <c r="F48" s="28">
        <f>F46+F26</f>
        <v>3180750.7899999996</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67" t="s">
        <v>675</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667</v>
      </c>
      <c r="B4" s="42">
        <f>SUM(B5:B7)</f>
        <v>0</v>
      </c>
      <c r="C4" s="40"/>
      <c r="D4" s="40"/>
      <c r="E4" s="40"/>
      <c r="F4" s="42">
        <f>SUM(B4:E4)</f>
        <v>0</v>
      </c>
    </row>
    <row r="5" spans="1:6" ht="11.25" customHeight="1" x14ac:dyDescent="0.2">
      <c r="A5" s="43" t="s">
        <v>138</v>
      </c>
      <c r="B5" s="44">
        <v>0</v>
      </c>
      <c r="C5" s="40"/>
      <c r="D5" s="40"/>
      <c r="E5" s="40"/>
      <c r="F5" s="42">
        <f>SUM(B5:E5)</f>
        <v>0</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668</v>
      </c>
      <c r="B9" s="40"/>
      <c r="C9" s="42">
        <f>SUM(C10:C14)</f>
        <v>3062593.26</v>
      </c>
      <c r="D9" s="42">
        <f>D10</f>
        <v>33305.19</v>
      </c>
      <c r="E9" s="40"/>
      <c r="F9" s="42">
        <f t="shared" ref="F9:F14" si="0">SUM(B9:E9)</f>
        <v>3095898.4499999997</v>
      </c>
    </row>
    <row r="10" spans="1:6" ht="11.25" customHeight="1" x14ac:dyDescent="0.2">
      <c r="A10" s="43" t="s">
        <v>156</v>
      </c>
      <c r="B10" s="40"/>
      <c r="C10" s="40"/>
      <c r="D10" s="44">
        <v>33305.19</v>
      </c>
      <c r="E10" s="40"/>
      <c r="F10" s="42">
        <f t="shared" si="0"/>
        <v>33305.19</v>
      </c>
    </row>
    <row r="11" spans="1:6" ht="11.25" customHeight="1" x14ac:dyDescent="0.2">
      <c r="A11" s="43" t="s">
        <v>206</v>
      </c>
      <c r="B11" s="40"/>
      <c r="C11" s="44">
        <v>3062593.26</v>
      </c>
      <c r="D11" s="40"/>
      <c r="E11" s="40"/>
      <c r="F11" s="42">
        <f t="shared" si="0"/>
        <v>3062593.26</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669</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670</v>
      </c>
      <c r="B20" s="42">
        <f>B4</f>
        <v>0</v>
      </c>
      <c r="C20" s="42">
        <f>C9</f>
        <v>3062593.26</v>
      </c>
      <c r="D20" s="42">
        <f>D9</f>
        <v>33305.19</v>
      </c>
      <c r="E20" s="42">
        <f>E16</f>
        <v>0</v>
      </c>
      <c r="F20" s="42">
        <f>SUM(B20:E20)</f>
        <v>3095898.4499999997</v>
      </c>
    </row>
    <row r="21" spans="1:6" ht="11.25" customHeight="1" x14ac:dyDescent="0.25">
      <c r="A21" s="46"/>
      <c r="B21" s="40"/>
      <c r="C21" s="40"/>
      <c r="D21" s="40"/>
      <c r="E21" s="40"/>
      <c r="F21" s="40"/>
    </row>
    <row r="22" spans="1:6" ht="11.25" customHeight="1" x14ac:dyDescent="0.2">
      <c r="A22" s="41" t="s">
        <v>671</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672</v>
      </c>
      <c r="B27" s="40"/>
      <c r="C27" s="42">
        <f>C29</f>
        <v>33505</v>
      </c>
      <c r="D27" s="42">
        <f>SUM(D28:D32)</f>
        <v>-53713.760000000002</v>
      </c>
      <c r="E27" s="40"/>
      <c r="F27" s="42">
        <f t="shared" ref="F27:F32" si="1">SUM(B27:E27)</f>
        <v>-20208.760000000002</v>
      </c>
    </row>
    <row r="28" spans="1:6" ht="11.25" customHeight="1" x14ac:dyDescent="0.2">
      <c r="A28" s="43" t="s">
        <v>156</v>
      </c>
      <c r="B28" s="40"/>
      <c r="C28" s="40"/>
      <c r="D28" s="44">
        <v>-20408.57</v>
      </c>
      <c r="E28" s="40"/>
      <c r="F28" s="42">
        <f t="shared" si="1"/>
        <v>-20408.57</v>
      </c>
    </row>
    <row r="29" spans="1:6" ht="11.25" customHeight="1" x14ac:dyDescent="0.2">
      <c r="A29" s="43" t="s">
        <v>206</v>
      </c>
      <c r="B29" s="40"/>
      <c r="C29" s="44">
        <v>33505</v>
      </c>
      <c r="D29" s="44">
        <v>-33305.19</v>
      </c>
      <c r="E29" s="40"/>
      <c r="F29" s="42">
        <f t="shared" si="1"/>
        <v>199.80999999999767</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673</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674</v>
      </c>
      <c r="B38" s="48">
        <f>B20+B22</f>
        <v>0</v>
      </c>
      <c r="C38" s="48">
        <f>+C20+C27</f>
        <v>3096098.26</v>
      </c>
      <c r="D38" s="48">
        <f>D20+D27</f>
        <v>-20408.57</v>
      </c>
      <c r="E38" s="48">
        <f>+E20+E34</f>
        <v>0</v>
      </c>
      <c r="F38" s="48">
        <f>SUM(B38:E38)</f>
        <v>3075689.69</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67" t="s">
        <v>676</v>
      </c>
      <c r="B1" s="468"/>
      <c r="C1" s="469"/>
    </row>
    <row r="2" spans="1:3" s="53" customFormat="1" ht="15" customHeight="1" x14ac:dyDescent="0.25">
      <c r="A2" s="51" t="s">
        <v>100</v>
      </c>
      <c r="B2" s="52" t="s">
        <v>220</v>
      </c>
      <c r="C2" s="52" t="s">
        <v>221</v>
      </c>
    </row>
    <row r="3" spans="1:3" s="12" customFormat="1" ht="11.25" customHeight="1" x14ac:dyDescent="0.25">
      <c r="A3" s="41" t="s">
        <v>158</v>
      </c>
      <c r="B3" s="54">
        <f>B4+B13</f>
        <v>21026.57</v>
      </c>
      <c r="C3" s="54">
        <f>C4+C13</f>
        <v>0</v>
      </c>
    </row>
    <row r="4" spans="1:3" ht="11.25" customHeight="1" x14ac:dyDescent="0.25">
      <c r="A4" s="55" t="s">
        <v>160</v>
      </c>
      <c r="B4" s="54">
        <f>SUM(B5:B11)</f>
        <v>21026.57</v>
      </c>
      <c r="C4" s="54">
        <f>SUM(C5:C11)</f>
        <v>0</v>
      </c>
    </row>
    <row r="5" spans="1:3" ht="11.25" customHeight="1" x14ac:dyDescent="0.25">
      <c r="A5" s="56" t="s">
        <v>162</v>
      </c>
      <c r="B5" s="57">
        <v>21026.57</v>
      </c>
      <c r="C5" s="57">
        <v>0</v>
      </c>
    </row>
    <row r="6" spans="1:3" ht="11.25" customHeight="1" x14ac:dyDescent="0.25">
      <c r="A6" s="56" t="s">
        <v>164</v>
      </c>
      <c r="B6" s="57">
        <v>0</v>
      </c>
      <c r="C6" s="57">
        <v>0</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0</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0</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618</v>
      </c>
    </row>
    <row r="25" spans="1:3" ht="11.25" customHeight="1" x14ac:dyDescent="0.25">
      <c r="A25" s="55" t="s">
        <v>161</v>
      </c>
      <c r="B25" s="54">
        <f>SUM(B26:B33)</f>
        <v>0</v>
      </c>
      <c r="C25" s="54">
        <f>SUM(C26:C33)</f>
        <v>618</v>
      </c>
    </row>
    <row r="26" spans="1:3" ht="11.25" customHeight="1" x14ac:dyDescent="0.25">
      <c r="A26" s="56" t="s">
        <v>163</v>
      </c>
      <c r="B26" s="57">
        <v>0</v>
      </c>
      <c r="C26" s="57">
        <v>618</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33505</v>
      </c>
      <c r="C43" s="54">
        <f>C45+C50+C57</f>
        <v>53713.760000000002</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33505</v>
      </c>
      <c r="C50" s="54">
        <f>SUM(C51:C55)</f>
        <v>53713.760000000002</v>
      </c>
    </row>
    <row r="51" spans="1:3" ht="11.25" customHeight="1" x14ac:dyDescent="0.25">
      <c r="A51" s="56" t="s">
        <v>205</v>
      </c>
      <c r="B51" s="57">
        <v>0</v>
      </c>
      <c r="C51" s="57">
        <v>53713.760000000002</v>
      </c>
    </row>
    <row r="52" spans="1:3" ht="11.25" customHeight="1" x14ac:dyDescent="0.25">
      <c r="A52" s="56" t="s">
        <v>206</v>
      </c>
      <c r="B52" s="57">
        <v>33505</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activeCell="D19" sqref="D19"/>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67" t="s">
        <v>677</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12000343.43</v>
      </c>
      <c r="C4" s="62">
        <f>SUM(C5:C14)</f>
        <v>24901134.829999998</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1134.83</v>
      </c>
      <c r="D9" s="64">
        <v>500000</v>
      </c>
    </row>
    <row r="10" spans="1:22" ht="11.25" customHeight="1" x14ac:dyDescent="0.2">
      <c r="A10" s="56" t="s">
        <v>109</v>
      </c>
      <c r="B10" s="34">
        <v>0</v>
      </c>
      <c r="C10" s="34">
        <v>0</v>
      </c>
      <c r="D10" s="64">
        <v>600000</v>
      </c>
    </row>
    <row r="11" spans="1:22" ht="11.25" customHeight="1" x14ac:dyDescent="0.2">
      <c r="A11" s="56" t="s">
        <v>110</v>
      </c>
      <c r="B11" s="34">
        <v>343.43</v>
      </c>
      <c r="C11" s="34">
        <v>0</v>
      </c>
      <c r="D11" s="64">
        <v>700000</v>
      </c>
    </row>
    <row r="12" spans="1:22" ht="22.5" x14ac:dyDescent="0.2">
      <c r="A12" s="56" t="s">
        <v>112</v>
      </c>
      <c r="B12" s="34">
        <v>0</v>
      </c>
      <c r="C12" s="34">
        <v>0</v>
      </c>
      <c r="D12" s="64">
        <v>800000</v>
      </c>
    </row>
    <row r="13" spans="1:22" ht="11.25" customHeight="1" x14ac:dyDescent="0.2">
      <c r="A13" s="56" t="s">
        <v>113</v>
      </c>
      <c r="B13" s="34">
        <v>12000000</v>
      </c>
      <c r="C13" s="34">
        <v>24900000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12021215</v>
      </c>
      <c r="C16" s="62">
        <f>SUM(C17:C32)</f>
        <v>18164761.640000001</v>
      </c>
      <c r="D16" s="63" t="s">
        <v>223</v>
      </c>
    </row>
    <row r="17" spans="1:4" ht="11.25" customHeight="1" x14ac:dyDescent="0.2">
      <c r="A17" s="56" t="s">
        <v>123</v>
      </c>
      <c r="B17" s="34">
        <v>50244</v>
      </c>
      <c r="C17" s="34">
        <v>100925</v>
      </c>
      <c r="D17" s="64">
        <v>1000</v>
      </c>
    </row>
    <row r="18" spans="1:4" ht="11.25" customHeight="1" x14ac:dyDescent="0.2">
      <c r="A18" s="56" t="s">
        <v>124</v>
      </c>
      <c r="B18" s="34">
        <v>870</v>
      </c>
      <c r="C18" s="34">
        <v>3652.21</v>
      </c>
      <c r="D18" s="64">
        <v>2000</v>
      </c>
    </row>
    <row r="19" spans="1:4" ht="11.25" customHeight="1" x14ac:dyDescent="0.2">
      <c r="A19" s="56" t="s">
        <v>125</v>
      </c>
      <c r="B19" s="34">
        <v>11970101</v>
      </c>
      <c r="C19" s="34">
        <v>18060184.43</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-20871.570000000298</v>
      </c>
      <c r="C33" s="62">
        <f>C4-C16</f>
        <v>6736373.1899999976</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0</v>
      </c>
      <c r="C41" s="62">
        <f>SUM(C42:C44)</f>
        <v>0</v>
      </c>
      <c r="D41" s="63" t="s">
        <v>223</v>
      </c>
    </row>
    <row r="42" spans="1:4" ht="11.25" customHeight="1" x14ac:dyDescent="0.2">
      <c r="A42" s="56" t="s">
        <v>184</v>
      </c>
      <c r="B42" s="34">
        <v>0</v>
      </c>
      <c r="C42" s="34">
        <v>0</v>
      </c>
      <c r="D42" s="63">
        <v>6000</v>
      </c>
    </row>
    <row r="43" spans="1:4" ht="11.25" customHeight="1" x14ac:dyDescent="0.2">
      <c r="A43" s="56" t="s">
        <v>186</v>
      </c>
      <c r="B43" s="34">
        <v>0</v>
      </c>
      <c r="C43" s="34">
        <v>0</v>
      </c>
      <c r="D43" s="63">
        <v>5000</v>
      </c>
    </row>
    <row r="44" spans="1:4" ht="11.25" customHeight="1" x14ac:dyDescent="0.2">
      <c r="A44" s="56" t="s">
        <v>231</v>
      </c>
      <c r="B44" s="34">
        <v>0</v>
      </c>
      <c r="C44" s="34">
        <v>0</v>
      </c>
      <c r="D44" s="63">
        <v>7000</v>
      </c>
    </row>
    <row r="45" spans="1:4" ht="11.25" customHeight="1" x14ac:dyDescent="0.2">
      <c r="A45" s="41" t="s">
        <v>232</v>
      </c>
      <c r="B45" s="62">
        <f>B36-B41</f>
        <v>0</v>
      </c>
      <c r="C45" s="62">
        <f>C36-C41</f>
        <v>0</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0</v>
      </c>
      <c r="D52" s="65"/>
    </row>
    <row r="53" spans="1:4" ht="11.25" customHeight="1" x14ac:dyDescent="0.2">
      <c r="A53" s="58"/>
      <c r="B53" s="33"/>
      <c r="C53" s="33"/>
      <c r="D53" s="63" t="s">
        <v>223</v>
      </c>
    </row>
    <row r="54" spans="1:4" ht="11.25" customHeight="1" x14ac:dyDescent="0.2">
      <c r="A54" s="55" t="s">
        <v>221</v>
      </c>
      <c r="B54" s="62">
        <f>SUM(B55+B58)</f>
        <v>155</v>
      </c>
      <c r="C54" s="62">
        <f>SUM(C55+C58)</f>
        <v>4700038.5599999996</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155</v>
      </c>
      <c r="C58" s="34">
        <v>4700038.5599999996</v>
      </c>
      <c r="D58" s="63" t="s">
        <v>223</v>
      </c>
    </row>
    <row r="59" spans="1:4" ht="11.25" customHeight="1" x14ac:dyDescent="0.2">
      <c r="A59" s="41" t="s">
        <v>244</v>
      </c>
      <c r="B59" s="62">
        <f>B48-B54</f>
        <v>-155</v>
      </c>
      <c r="C59" s="62">
        <f>C48-C54</f>
        <v>-4700038.5599999996</v>
      </c>
      <c r="D59" s="63" t="s">
        <v>223</v>
      </c>
    </row>
    <row r="60" spans="1:4" ht="11.25" customHeight="1" x14ac:dyDescent="0.2">
      <c r="A60" s="46"/>
      <c r="B60" s="33"/>
      <c r="C60" s="33"/>
      <c r="D60" s="63" t="s">
        <v>223</v>
      </c>
    </row>
    <row r="61" spans="1:4" ht="11.25" customHeight="1" x14ac:dyDescent="0.2">
      <c r="A61" s="41" t="s">
        <v>245</v>
      </c>
      <c r="B61" s="62">
        <f>B59+B45+B33</f>
        <v>-21026.570000000298</v>
      </c>
      <c r="C61" s="62">
        <f>C59+C45+C33</f>
        <v>2036334.629999998</v>
      </c>
      <c r="D61" s="63" t="s">
        <v>223</v>
      </c>
    </row>
    <row r="62" spans="1:4" ht="11.25" customHeight="1" x14ac:dyDescent="0.2">
      <c r="A62" s="46"/>
      <c r="B62" s="33"/>
      <c r="C62" s="33"/>
      <c r="D62" s="63" t="s">
        <v>223</v>
      </c>
    </row>
    <row r="63" spans="1:4" ht="11.25" customHeight="1" x14ac:dyDescent="0.2">
      <c r="A63" s="41" t="s">
        <v>246</v>
      </c>
      <c r="B63" s="62">
        <v>169873.24</v>
      </c>
      <c r="C63" s="62">
        <v>-1866461.39</v>
      </c>
      <c r="D63" s="63" t="s">
        <v>223</v>
      </c>
    </row>
    <row r="64" spans="1:4" ht="11.25" customHeight="1" x14ac:dyDescent="0.2">
      <c r="A64" s="46"/>
      <c r="B64" s="33"/>
      <c r="C64" s="33"/>
      <c r="D64" s="63" t="s">
        <v>223</v>
      </c>
    </row>
    <row r="65" spans="1:4" ht="11.25" customHeight="1" x14ac:dyDescent="0.2">
      <c r="A65" s="41" t="s">
        <v>247</v>
      </c>
      <c r="B65" s="62">
        <v>148846.67000000001</v>
      </c>
      <c r="C65" s="62">
        <v>169873.24</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67" t="s">
        <v>678</v>
      </c>
      <c r="B1" s="468"/>
      <c r="C1" s="468"/>
      <c r="D1" s="468"/>
      <c r="E1" s="468"/>
      <c r="F1" s="469"/>
    </row>
    <row r="2" spans="1:6" ht="22.5" x14ac:dyDescent="0.2">
      <c r="A2" s="37" t="s">
        <v>100</v>
      </c>
      <c r="B2" s="69" t="s">
        <v>248</v>
      </c>
      <c r="C2" s="69" t="s">
        <v>249</v>
      </c>
      <c r="D2" s="69" t="s">
        <v>250</v>
      </c>
      <c r="E2" s="69" t="s">
        <v>251</v>
      </c>
      <c r="F2" s="69" t="s">
        <v>252</v>
      </c>
    </row>
    <row r="3" spans="1:6" x14ac:dyDescent="0.2">
      <c r="A3" s="70" t="s">
        <v>158</v>
      </c>
      <c r="B3" s="62">
        <f>B4+B12</f>
        <v>3180750.24</v>
      </c>
      <c r="C3" s="62">
        <f t="shared" ref="C3:F3" si="0">C4+C12</f>
        <v>39001400.859999999</v>
      </c>
      <c r="D3" s="62">
        <f t="shared" si="0"/>
        <v>39022427.43</v>
      </c>
      <c r="E3" s="62">
        <f t="shared" si="0"/>
        <v>3159723.6699999981</v>
      </c>
      <c r="F3" s="62">
        <f t="shared" si="0"/>
        <v>-21026.570000001928</v>
      </c>
    </row>
    <row r="4" spans="1:6" x14ac:dyDescent="0.2">
      <c r="A4" s="71" t="s">
        <v>160</v>
      </c>
      <c r="B4" s="62">
        <f>SUM(B5:B11)</f>
        <v>3169873.24</v>
      </c>
      <c r="C4" s="62">
        <f>SUM(C5:C11)</f>
        <v>39001400.859999999</v>
      </c>
      <c r="D4" s="62">
        <f>SUM(D5:D11)</f>
        <v>39022427.43</v>
      </c>
      <c r="E4" s="62">
        <f>SUM(E5:E11)</f>
        <v>3148846.6699999981</v>
      </c>
      <c r="F4" s="62">
        <f>SUM(F5:F11)</f>
        <v>-21026.570000001928</v>
      </c>
    </row>
    <row r="5" spans="1:6" x14ac:dyDescent="0.2">
      <c r="A5" s="72" t="s">
        <v>162</v>
      </c>
      <c r="B5" s="34">
        <v>169873.24</v>
      </c>
      <c r="C5" s="34">
        <v>21001057.43</v>
      </c>
      <c r="D5" s="34">
        <v>21022084</v>
      </c>
      <c r="E5" s="34">
        <f>B5+C5-D5</f>
        <v>148846.66999999806</v>
      </c>
      <c r="F5" s="34">
        <f t="shared" ref="F5:F11" si="1">E5-B5</f>
        <v>-21026.570000001928</v>
      </c>
    </row>
    <row r="6" spans="1:6" x14ac:dyDescent="0.2">
      <c r="A6" s="72" t="s">
        <v>164</v>
      </c>
      <c r="B6" s="34">
        <v>3000000</v>
      </c>
      <c r="C6" s="34">
        <v>18000343.43</v>
      </c>
      <c r="D6" s="34">
        <v>18000343.43</v>
      </c>
      <c r="E6" s="34">
        <f t="shared" ref="E6:E11" si="2">B6+C6-D6</f>
        <v>3000000</v>
      </c>
      <c r="F6" s="34">
        <f t="shared" si="1"/>
        <v>0</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10877</v>
      </c>
      <c r="C12" s="62">
        <f>SUM(C13:C21)</f>
        <v>0</v>
      </c>
      <c r="D12" s="62">
        <f>SUM(D13:D21)</f>
        <v>0</v>
      </c>
      <c r="E12" s="62">
        <f>SUM(E13:E21)</f>
        <v>10877</v>
      </c>
      <c r="F12" s="62">
        <f>SUM(F13:F21)</f>
        <v>0</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0</v>
      </c>
      <c r="C15" s="73">
        <v>0</v>
      </c>
      <c r="D15" s="73">
        <v>0</v>
      </c>
      <c r="E15" s="73">
        <f t="shared" si="4"/>
        <v>0</v>
      </c>
      <c r="F15" s="73">
        <f t="shared" si="3"/>
        <v>0</v>
      </c>
    </row>
    <row r="16" spans="1:6" x14ac:dyDescent="0.2">
      <c r="A16" s="72" t="s">
        <v>186</v>
      </c>
      <c r="B16" s="34">
        <v>10877</v>
      </c>
      <c r="C16" s="34">
        <v>0</v>
      </c>
      <c r="D16" s="34">
        <v>0</v>
      </c>
      <c r="E16" s="34">
        <f t="shared" si="4"/>
        <v>10877</v>
      </c>
      <c r="F16" s="34">
        <f t="shared" si="3"/>
        <v>0</v>
      </c>
    </row>
    <row r="17" spans="1:6" x14ac:dyDescent="0.2">
      <c r="A17" s="72" t="s">
        <v>188</v>
      </c>
      <c r="B17" s="34">
        <v>26050</v>
      </c>
      <c r="C17" s="34">
        <v>0</v>
      </c>
      <c r="D17" s="34">
        <v>0</v>
      </c>
      <c r="E17" s="34">
        <f t="shared" si="4"/>
        <v>26050</v>
      </c>
      <c r="F17" s="34">
        <f t="shared" si="3"/>
        <v>0</v>
      </c>
    </row>
    <row r="18" spans="1:6" x14ac:dyDescent="0.2">
      <c r="A18" s="72" t="s">
        <v>190</v>
      </c>
      <c r="B18" s="34">
        <v>-26050</v>
      </c>
      <c r="C18" s="34">
        <v>0</v>
      </c>
      <c r="D18" s="34">
        <v>0</v>
      </c>
      <c r="E18" s="34">
        <f t="shared" si="4"/>
        <v>-26050</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CHARLY</cp:lastModifiedBy>
  <dcterms:created xsi:type="dcterms:W3CDTF">2022-05-30T14:17:15Z</dcterms:created>
  <dcterms:modified xsi:type="dcterms:W3CDTF">2025-07-14T19:48:51Z</dcterms:modified>
</cp:coreProperties>
</file>